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135" windowWidth="10755" windowHeight="9690"/>
  </bookViews>
  <sheets>
    <sheet name="Отчет (3)" sheetId="4" r:id="rId1"/>
  </sheets>
  <definedNames>
    <definedName name="бЮДЖЕТ_2005_НОВ.КЛ." localSheetId="0">'Отчет (3)'!$B$1:$B$42</definedName>
  </definedNames>
  <calcPr calcId="144525"/>
</workbook>
</file>

<file path=xl/calcChain.xml><?xml version="1.0" encoding="utf-8"?>
<calcChain xmlns="http://schemas.openxmlformats.org/spreadsheetml/2006/main">
  <c r="G41" i="4" l="1"/>
  <c r="H41" i="4"/>
  <c r="G40" i="4"/>
  <c r="H40" i="4"/>
  <c r="H24" i="4"/>
  <c r="G24" i="4"/>
  <c r="F41" i="4" l="1"/>
  <c r="D34" i="4" l="1"/>
  <c r="F40" i="4"/>
  <c r="C34" i="4"/>
  <c r="F24" i="4"/>
  <c r="D20" i="4"/>
  <c r="C29" i="4" l="1"/>
  <c r="D29" i="4"/>
  <c r="C26" i="4"/>
  <c r="D26" i="4"/>
  <c r="C20" i="4"/>
  <c r="C19" i="4" s="1"/>
  <c r="D19" i="4"/>
  <c r="C15" i="4"/>
  <c r="D15" i="4"/>
  <c r="C10" i="4"/>
  <c r="D10" i="4"/>
  <c r="C7" i="4"/>
  <c r="D7" i="4"/>
  <c r="C6" i="4"/>
  <c r="D6" i="4"/>
  <c r="E34" i="4"/>
  <c r="E29" i="4"/>
  <c r="E26" i="4"/>
  <c r="E20" i="4"/>
  <c r="E19" i="4" s="1"/>
  <c r="E15" i="4"/>
  <c r="E10" i="4"/>
  <c r="E7" i="4"/>
  <c r="E6" i="4" s="1"/>
  <c r="E5" i="4" s="1"/>
  <c r="E43" i="4" s="1"/>
  <c r="C5" i="4" l="1"/>
  <c r="C43" i="4" s="1"/>
  <c r="D5" i="4"/>
  <c r="D43" i="4" s="1"/>
  <c r="H16" i="4"/>
  <c r="H17" i="4"/>
  <c r="H12" i="4"/>
  <c r="F16" i="4" l="1"/>
  <c r="F17" i="4"/>
  <c r="G16" i="4"/>
  <c r="G17" i="4"/>
  <c r="E44" i="4"/>
  <c r="F20" i="4" l="1"/>
  <c r="H15" i="4"/>
  <c r="G15" i="4" l="1"/>
  <c r="F15" i="4"/>
  <c r="G6" i="4" l="1"/>
  <c r="H6" i="4"/>
  <c r="H8" i="4"/>
  <c r="H9" i="4"/>
  <c r="H11" i="4"/>
  <c r="H13" i="4"/>
  <c r="H14" i="4"/>
  <c r="H18" i="4"/>
  <c r="H21" i="4"/>
  <c r="H22" i="4"/>
  <c r="H23" i="4"/>
  <c r="H25" i="4"/>
  <c r="H27" i="4"/>
  <c r="H28" i="4"/>
  <c r="H30" i="4"/>
  <c r="H31" i="4"/>
  <c r="H32" i="4"/>
  <c r="H33" i="4"/>
  <c r="H35" i="4"/>
  <c r="H36" i="4"/>
  <c r="H37" i="4"/>
  <c r="H38" i="4"/>
  <c r="H39" i="4"/>
  <c r="H42" i="4"/>
  <c r="G8" i="4"/>
  <c r="G9" i="4"/>
  <c r="G11" i="4"/>
  <c r="G12" i="4"/>
  <c r="G13" i="4"/>
  <c r="G14" i="4"/>
  <c r="G18" i="4"/>
  <c r="G21" i="4"/>
  <c r="G22" i="4"/>
  <c r="G23" i="4"/>
  <c r="G25" i="4"/>
  <c r="G27" i="4"/>
  <c r="G28" i="4"/>
  <c r="G30" i="4"/>
  <c r="G31" i="4"/>
  <c r="G32" i="4"/>
  <c r="G33" i="4"/>
  <c r="G35" i="4"/>
  <c r="G36" i="4"/>
  <c r="G37" i="4"/>
  <c r="G38" i="4"/>
  <c r="G39" i="4"/>
  <c r="G42" i="4"/>
  <c r="F8" i="4"/>
  <c r="F9" i="4"/>
  <c r="F11" i="4"/>
  <c r="F12" i="4"/>
  <c r="F13" i="4"/>
  <c r="F14" i="4"/>
  <c r="F18" i="4"/>
  <c r="F21" i="4"/>
  <c r="F22" i="4"/>
  <c r="F23" i="4"/>
  <c r="F25" i="4"/>
  <c r="F27" i="4"/>
  <c r="F28" i="4"/>
  <c r="F30" i="4"/>
  <c r="F31" i="4"/>
  <c r="F32" i="4"/>
  <c r="F33" i="4"/>
  <c r="F35" i="4"/>
  <c r="F36" i="4"/>
  <c r="F37" i="4"/>
  <c r="F38" i="4"/>
  <c r="F39" i="4"/>
  <c r="F42" i="4"/>
  <c r="F44" i="4"/>
  <c r="G44" i="4" l="1"/>
  <c r="F6" i="4"/>
  <c r="H10" i="4" l="1"/>
  <c r="G10" i="4"/>
  <c r="F10" i="4"/>
  <c r="H26" i="4"/>
  <c r="G26" i="4"/>
  <c r="F26" i="4"/>
  <c r="H34" i="4"/>
  <c r="G34" i="4"/>
  <c r="F34" i="4"/>
  <c r="H20" i="4"/>
  <c r="G20" i="4"/>
  <c r="F29" i="4"/>
  <c r="H29" i="4"/>
  <c r="G29" i="4"/>
  <c r="F7" i="4"/>
  <c r="H7" i="4"/>
  <c r="G7" i="4"/>
  <c r="H19" i="4" l="1"/>
  <c r="G19" i="4"/>
  <c r="F19" i="4"/>
  <c r="G5" i="4" l="1"/>
  <c r="H5" i="4"/>
  <c r="F5" i="4"/>
  <c r="H43" i="4" l="1"/>
  <c r="G43" i="4"/>
  <c r="F43" i="4"/>
</calcChain>
</file>

<file path=xl/connections.xml><?xml version="1.0" encoding="utf-8"?>
<connections xmlns="http://schemas.openxmlformats.org/spreadsheetml/2006/main">
  <connection id="1" name="бЮДЖЕТ 2005 НОВ.КЛ.111" type="6" refreshedVersion="1" background="1" saveData="1">
    <textPr codePage="28594" sourceFile="C:\Documents and Settings\NKA\Рабочий стол\Почта\бЮДЖЕТ 2005 НОВ.КЛ..asc" delimited="0" decimal="," thousands=" ">
      <textFields count="5">
        <textField/>
        <textField position="3"/>
        <textField position="17"/>
        <textField position="22"/>
        <textField position="27"/>
      </textFields>
    </textPr>
  </connection>
</connections>
</file>

<file path=xl/sharedStrings.xml><?xml version="1.0" encoding="utf-8"?>
<sst xmlns="http://schemas.openxmlformats.org/spreadsheetml/2006/main" count="85" uniqueCount="84">
  <si>
    <t>НАЛОГИ НА ПРИБЫЛЬ, 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</si>
  <si>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</si>
  <si>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</si>
  <si>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</si>
  <si>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</si>
  <si>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</si>
  <si>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</si>
  <si>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</si>
  <si>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</si>
  <si>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</si>
  <si>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</si>
  <si>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</si>
  <si>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Наименование доходных источников</t>
  </si>
  <si>
    <t xml:space="preserve">Единый сельскохозяйственный налог </t>
  </si>
  <si>
    <t>НАЛОГОВЫЕ ДОХОДЫ</t>
  </si>
  <si>
    <t>НЕНАЛОГОВЫЕ ДОХОДЫ</t>
  </si>
  <si>
    <t>1 00 00000 00</t>
  </si>
  <si>
    <t>1 01 00000 00</t>
  </si>
  <si>
    <t>1 01 02000 01</t>
  </si>
  <si>
    <t>1 05 00000 00</t>
  </si>
  <si>
    <t>1 08 00000 00</t>
  </si>
  <si>
    <t>1 11 00000 00</t>
  </si>
  <si>
    <t>1 12 00000 00</t>
  </si>
  <si>
    <t>1 12 01000 01</t>
  </si>
  <si>
    <t>1 14 00000 00</t>
  </si>
  <si>
    <t>1 16 00000 00</t>
  </si>
  <si>
    <t>1 17 00000 00</t>
  </si>
  <si>
    <t>2 00 00000 00</t>
  </si>
  <si>
    <t>КБК</t>
  </si>
  <si>
    <t>1 13 00000 00</t>
  </si>
  <si>
    <t>1 05 03000 01</t>
  </si>
  <si>
    <t>1 05 02000 02</t>
  </si>
  <si>
    <t>Дотации из областного бюджета</t>
  </si>
  <si>
    <t>ВСЕГО ДОХОДОВ</t>
  </si>
  <si>
    <t>Акцизы на нефтепродукты</t>
  </si>
  <si>
    <t>1 03 00000 00</t>
  </si>
  <si>
    <t>1 05 01000 02</t>
  </si>
  <si>
    <t>Единый налог по упрощенной системе налогообложения</t>
  </si>
  <si>
    <t>2 02 20000 00</t>
  </si>
  <si>
    <t>2 02 30000 00</t>
  </si>
  <si>
    <t>1 14 06000 00</t>
  </si>
  <si>
    <t>Доходы от продажи земельных участков</t>
  </si>
  <si>
    <t>НАЛОГОВЫЕ И НЕНАЛОГОВЫЕ ДОХОДЫ</t>
  </si>
  <si>
    <t>2 03 00000 00</t>
  </si>
  <si>
    <t>Безвозмездные поступления от государственных организаций</t>
  </si>
  <si>
    <t>Доходы  от  реализации иного имущества, находящегося в муниципальной собственности (в части реализации основных средств по  указанному имуществу)</t>
  </si>
  <si>
    <t>% выполн. к утвержденным назначениям</t>
  </si>
  <si>
    <t>2 02 10000 00</t>
  </si>
  <si>
    <t>Исполнено на 01.04.2023 г.</t>
  </si>
  <si>
    <t>Единый налог, взимаемый в связи с применением патентной системы налогообложения</t>
  </si>
  <si>
    <t>1 06 00000 00</t>
  </si>
  <si>
    <t>НАЛОГИ НА ИМУЩЕСТВО</t>
  </si>
  <si>
    <t>Земельный налог</t>
  </si>
  <si>
    <t>Налог на имущество физических лиц</t>
  </si>
  <si>
    <t>1 06 01000 00</t>
  </si>
  <si>
    <t>1 06 06000 00</t>
  </si>
  <si>
    <t>1 11 09040 00</t>
  </si>
  <si>
    <t>1 11 05010 00</t>
  </si>
  <si>
    <t>1 11 05020 00</t>
  </si>
  <si>
    <t>1 11 05070 00</t>
  </si>
  <si>
    <t>Доходы  от  сдачи  в аренду имущества, составляющего казну муниципальных округов (за исключением земельных участков)</t>
  </si>
  <si>
    <t>Прочие доходы от оказания платных услуг и компенсации затрат государства</t>
  </si>
  <si>
    <t>1 14 02000 00</t>
  </si>
  <si>
    <t>Субсидии бюджетам бюджетной системы</t>
  </si>
  <si>
    <t>Субвенции бюджетам бюджетной системы</t>
  </si>
  <si>
    <t xml:space="preserve">Иные межбюджетные трансферты </t>
  </si>
  <si>
    <t>Возврат остатков субсидий, субвенций и иных межбюджетных трансфертов, имеющих целевое назначение, прошлых лет</t>
  </si>
  <si>
    <t>Аналитические данные о поступлении доходов в бюджет Верховажского муниципального округа по видам доходов за 1 квартал 2024 года в сравнении с соответствующим периодом 2023 года, (тыс. руб.)</t>
  </si>
  <si>
    <t>Утверждено         2024 год</t>
  </si>
  <si>
    <t>Исполнено на 01.04.2024 г.</t>
  </si>
  <si>
    <t>Рост (снижение)  поступлений на 01.04.2024 г. к 01.04.2023 г., тыс. руб.</t>
  </si>
  <si>
    <t>Рост (снижение)  поступлений на 01.04.2024 г. к 01.04.2023 г.,%</t>
  </si>
  <si>
    <t>1 05 04020 02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</si>
  <si>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</si>
  <si>
    <t>1 11 05400 00</t>
  </si>
  <si>
    <t>2 02 40000 00</t>
  </si>
  <si>
    <t>2 19 00000 00</t>
  </si>
  <si>
    <t>2 04 00000 00</t>
  </si>
  <si>
    <t>Безвозмездные поступления от негосударственных организаций</t>
  </si>
  <si>
    <t>2 07 00000 00</t>
  </si>
  <si>
    <t>Прочие безвозмездные поступления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</si>
  <si>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</si>
  <si>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</si>
  <si>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Прочие поступления от использования имущества и прав, находящихся в государственной и муниципальной собственности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</si>
</sst>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sz val="10.5"/>
      <name val="Arial Cyr"/>
      <charset val="204"/>
    </font>
    <font>
      <b/>
      <sz val="10.5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0"/>
      <name val="Times New Roman"/>
      <family val="1"/>
      <charset val="204"/>
    </font>
    <font>
      <sz val="13.5"/>
      <name val="Arial Cyr"/>
      <charset val="204"/>
    </font>
    <font>
      <b/>
      <i/>
      <sz val="11"/>
      <name val="Arial Cyr"/>
      <charset val="204"/>
    </font>
    <font>
      <b/>
      <i/>
      <sz val="10.5"/>
      <name val="Arial Cyr"/>
      <charset val="204"/>
    </font>
    <font>
      <b/>
      <sz val="14"/>
      <name val="Arial Cyr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0" fontId="8" fillId="0" borderId="1" xfId="0" applyFont="1" applyBorder="1" applyAlignment="1">
      <alignment vertical="top" wrapText="1"/>
    </xf>
    <xf numFmtId="164" fontId="11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164" fontId="5" fillId="3" borderId="0" xfId="0" applyNumberFormat="1" applyFont="1" applyFill="1" applyBorder="1" applyAlignment="1">
      <alignment wrapText="1"/>
    </xf>
    <xf numFmtId="0" fontId="15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165" fontId="4" fillId="0" borderId="1" xfId="0" applyNumberFormat="1" applyFont="1" applyBorder="1" applyAlignment="1">
      <alignment horizontal="right" wrapText="1"/>
    </xf>
    <xf numFmtId="165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horizontal="right" wrapText="1"/>
    </xf>
    <xf numFmtId="165" fontId="4" fillId="0" borderId="1" xfId="0" applyNumberFormat="1" applyFont="1" applyBorder="1" applyAlignment="1">
      <alignment wrapText="1"/>
    </xf>
    <xf numFmtId="165" fontId="5" fillId="0" borderId="2" xfId="0" applyNumberFormat="1" applyFont="1" applyBorder="1" applyAlignment="1">
      <alignment horizontal="right" wrapText="1"/>
    </xf>
    <xf numFmtId="0" fontId="13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бЮДЖЕТ 2005 НОВ.КЛ.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abSelected="1" zoomScale="90" zoomScaleNormal="90" workbookViewId="0">
      <selection activeCell="E42" sqref="E42"/>
    </sheetView>
  </sheetViews>
  <sheetFormatPr defaultColWidth="9.140625" defaultRowHeight="11.25" x14ac:dyDescent="0.2"/>
  <cols>
    <col min="1" max="1" width="15" style="1" customWidth="1"/>
    <col min="2" max="2" width="47.140625" style="1" customWidth="1"/>
    <col min="3" max="3" width="15.7109375" style="1" customWidth="1"/>
    <col min="4" max="4" width="14.7109375" style="1" customWidth="1"/>
    <col min="5" max="5" width="15.5703125" style="22" customWidth="1"/>
    <col min="6" max="6" width="16.140625" style="1" customWidth="1"/>
    <col min="7" max="7" width="15.5703125" style="1" customWidth="1"/>
    <col min="8" max="8" width="14.7109375" style="1" customWidth="1"/>
    <col min="9" max="16384" width="9.140625" style="1"/>
  </cols>
  <sheetData>
    <row r="1" spans="1:8" ht="81" customHeight="1" x14ac:dyDescent="0.2">
      <c r="A1" s="35" t="s">
        <v>67</v>
      </c>
      <c r="B1" s="35"/>
      <c r="C1" s="35"/>
      <c r="D1" s="35"/>
      <c r="E1" s="35"/>
      <c r="F1" s="35"/>
      <c r="G1" s="35"/>
      <c r="H1" s="35"/>
    </row>
    <row r="2" spans="1:8" ht="20.25" customHeight="1" x14ac:dyDescent="0.2">
      <c r="A2" s="36" t="s">
        <v>28</v>
      </c>
      <c r="B2" s="38" t="s">
        <v>12</v>
      </c>
      <c r="C2" s="40" t="s">
        <v>68</v>
      </c>
      <c r="D2" s="41" t="s">
        <v>69</v>
      </c>
      <c r="E2" s="43" t="s">
        <v>48</v>
      </c>
      <c r="F2" s="41" t="s">
        <v>46</v>
      </c>
      <c r="G2" s="33" t="s">
        <v>70</v>
      </c>
      <c r="H2" s="33" t="s">
        <v>71</v>
      </c>
    </row>
    <row r="3" spans="1:8" ht="45" customHeight="1" x14ac:dyDescent="0.2">
      <c r="A3" s="37"/>
      <c r="B3" s="39"/>
      <c r="C3" s="40"/>
      <c r="D3" s="42"/>
      <c r="E3" s="44"/>
      <c r="F3" s="42"/>
      <c r="G3" s="34"/>
      <c r="H3" s="34"/>
    </row>
    <row r="4" spans="1:8" x14ac:dyDescent="0.2">
      <c r="A4" s="17">
        <v>1</v>
      </c>
      <c r="B4" s="18">
        <v>2</v>
      </c>
      <c r="C4" s="18">
        <v>3</v>
      </c>
      <c r="D4" s="18">
        <v>4</v>
      </c>
      <c r="E4" s="20">
        <v>4</v>
      </c>
      <c r="F4" s="16">
        <v>6</v>
      </c>
      <c r="G4" s="16">
        <v>7</v>
      </c>
      <c r="H4" s="16">
        <v>8</v>
      </c>
    </row>
    <row r="5" spans="1:8" ht="26.25" customHeight="1" x14ac:dyDescent="0.2">
      <c r="A5" s="7" t="s">
        <v>16</v>
      </c>
      <c r="B5" s="31" t="s">
        <v>42</v>
      </c>
      <c r="C5" s="29">
        <f t="shared" ref="C5:D5" si="0">SUM(C6,C19)</f>
        <v>251935</v>
      </c>
      <c r="D5" s="29">
        <f t="shared" si="0"/>
        <v>46901</v>
      </c>
      <c r="E5" s="29">
        <f>SUM(E6,E19)</f>
        <v>44679.5</v>
      </c>
      <c r="F5" s="29">
        <f t="shared" ref="F5:F43" si="1">D5/C5*100</f>
        <v>18.616309762438725</v>
      </c>
      <c r="G5" s="29">
        <f t="shared" ref="G5:G43" si="2">D5-E5</f>
        <v>2221.5</v>
      </c>
      <c r="H5" s="29">
        <f t="shared" ref="H5:H43" si="3">D5/E5*100</f>
        <v>104.97207891762442</v>
      </c>
    </row>
    <row r="6" spans="1:8" ht="30.75" customHeight="1" x14ac:dyDescent="0.2">
      <c r="A6" s="6"/>
      <c r="B6" s="30" t="s">
        <v>14</v>
      </c>
      <c r="C6" s="29">
        <f t="shared" ref="C6:D6" si="4">SUM(C7,C9,C10,C15,C18,)</f>
        <v>244768</v>
      </c>
      <c r="D6" s="29">
        <f t="shared" si="4"/>
        <v>44455.6</v>
      </c>
      <c r="E6" s="29">
        <f>SUM(E7,E9,E10,E15,E18,)</f>
        <v>43085.5</v>
      </c>
      <c r="F6" s="29">
        <f t="shared" si="1"/>
        <v>18.162341482546736</v>
      </c>
      <c r="G6" s="29">
        <f t="shared" si="2"/>
        <v>1370.0999999999985</v>
      </c>
      <c r="H6" s="29">
        <f t="shared" si="3"/>
        <v>103.17995613373408</v>
      </c>
    </row>
    <row r="7" spans="1:8" ht="16.5" customHeight="1" x14ac:dyDescent="0.25">
      <c r="A7" s="7" t="s">
        <v>17</v>
      </c>
      <c r="B7" s="12" t="s">
        <v>0</v>
      </c>
      <c r="C7" s="24">
        <f t="shared" ref="C7:D7" si="5">C8</f>
        <v>182791</v>
      </c>
      <c r="D7" s="24">
        <f t="shared" si="5"/>
        <v>33695.9</v>
      </c>
      <c r="E7" s="24">
        <f>E8</f>
        <v>31779.9</v>
      </c>
      <c r="F7" s="25">
        <f t="shared" si="1"/>
        <v>18.434113276911884</v>
      </c>
      <c r="G7" s="25">
        <f t="shared" si="2"/>
        <v>1916</v>
      </c>
      <c r="H7" s="25">
        <f t="shared" si="3"/>
        <v>106.02896799549401</v>
      </c>
    </row>
    <row r="8" spans="1:8" ht="16.5" x14ac:dyDescent="0.25">
      <c r="A8" s="7" t="s">
        <v>18</v>
      </c>
      <c r="B8" s="4" t="s">
        <v>1</v>
      </c>
      <c r="C8" s="24">
        <v>182791</v>
      </c>
      <c r="D8" s="24">
        <v>33695.9</v>
      </c>
      <c r="E8" s="24">
        <v>31779.9</v>
      </c>
      <c r="F8" s="25">
        <f t="shared" si="1"/>
        <v>18.434113276911884</v>
      </c>
      <c r="G8" s="25">
        <f t="shared" si="2"/>
        <v>1916</v>
      </c>
      <c r="H8" s="25">
        <f t="shared" si="3"/>
        <v>106.02896799549401</v>
      </c>
    </row>
    <row r="9" spans="1:8" ht="16.5" x14ac:dyDescent="0.25">
      <c r="A9" s="7" t="s">
        <v>35</v>
      </c>
      <c r="B9" s="12" t="s">
        <v>34</v>
      </c>
      <c r="C9" s="26">
        <v>23858</v>
      </c>
      <c r="D9" s="26">
        <v>5813.5</v>
      </c>
      <c r="E9" s="26">
        <v>5104.5</v>
      </c>
      <c r="F9" s="23">
        <f t="shared" si="1"/>
        <v>24.367088607594937</v>
      </c>
      <c r="G9" s="23">
        <f t="shared" si="2"/>
        <v>709</v>
      </c>
      <c r="H9" s="23">
        <f t="shared" si="3"/>
        <v>113.88970516211185</v>
      </c>
    </row>
    <row r="10" spans="1:8" ht="16.5" x14ac:dyDescent="0.25">
      <c r="A10" s="7" t="s">
        <v>19</v>
      </c>
      <c r="B10" s="13" t="s">
        <v>2</v>
      </c>
      <c r="C10" s="26">
        <f t="shared" ref="C10:D10" si="6">C11+C12+C13+C14</f>
        <v>28403</v>
      </c>
      <c r="D10" s="26">
        <f t="shared" si="6"/>
        <v>3891.1</v>
      </c>
      <c r="E10" s="26">
        <f>E11+E12+E13+E14</f>
        <v>5730.6</v>
      </c>
      <c r="F10" s="25">
        <f t="shared" si="1"/>
        <v>13.699609196211668</v>
      </c>
      <c r="G10" s="23">
        <f t="shared" si="2"/>
        <v>-1839.5000000000005</v>
      </c>
      <c r="H10" s="25">
        <f t="shared" si="3"/>
        <v>67.900394374062046</v>
      </c>
    </row>
    <row r="11" spans="1:8" ht="27" x14ac:dyDescent="0.25">
      <c r="A11" s="7" t="s">
        <v>36</v>
      </c>
      <c r="B11" s="4" t="s">
        <v>37</v>
      </c>
      <c r="C11" s="24">
        <v>26823</v>
      </c>
      <c r="D11" s="24">
        <v>2918.7</v>
      </c>
      <c r="E11" s="24">
        <v>5674.5</v>
      </c>
      <c r="F11" s="25">
        <f t="shared" si="1"/>
        <v>10.881333184207582</v>
      </c>
      <c r="G11" s="25">
        <f t="shared" si="2"/>
        <v>-2755.8</v>
      </c>
      <c r="H11" s="25">
        <f t="shared" si="3"/>
        <v>51.435368754956379</v>
      </c>
    </row>
    <row r="12" spans="1:8" ht="27" x14ac:dyDescent="0.25">
      <c r="A12" s="7" t="s">
        <v>31</v>
      </c>
      <c r="B12" s="4" t="s">
        <v>3</v>
      </c>
      <c r="C12" s="24">
        <v>0</v>
      </c>
      <c r="D12" s="24">
        <v>0</v>
      </c>
      <c r="E12" s="24">
        <v>-212</v>
      </c>
      <c r="F12" s="25" t="e">
        <f t="shared" si="1"/>
        <v>#DIV/0!</v>
      </c>
      <c r="G12" s="25">
        <f t="shared" si="2"/>
        <v>212</v>
      </c>
      <c r="H12" s="25">
        <f t="shared" si="3"/>
        <v>0</v>
      </c>
    </row>
    <row r="13" spans="1:8" ht="16.5" x14ac:dyDescent="0.25">
      <c r="A13" s="7" t="s">
        <v>30</v>
      </c>
      <c r="B13" s="4" t="s">
        <v>13</v>
      </c>
      <c r="C13" s="25">
        <v>115</v>
      </c>
      <c r="D13" s="24">
        <v>307.3</v>
      </c>
      <c r="E13" s="24">
        <v>455.6</v>
      </c>
      <c r="F13" s="25">
        <f t="shared" si="1"/>
        <v>267.21739130434787</v>
      </c>
      <c r="G13" s="25">
        <f t="shared" si="2"/>
        <v>-148.30000000000001</v>
      </c>
      <c r="H13" s="25">
        <f t="shared" si="3"/>
        <v>67.449517120280944</v>
      </c>
    </row>
    <row r="14" spans="1:8" ht="40.5" x14ac:dyDescent="0.25">
      <c r="A14" s="7" t="s">
        <v>72</v>
      </c>
      <c r="B14" s="4" t="s">
        <v>49</v>
      </c>
      <c r="C14" s="25">
        <v>1465</v>
      </c>
      <c r="D14" s="24">
        <v>665.1</v>
      </c>
      <c r="E14" s="24">
        <v>-187.5</v>
      </c>
      <c r="F14" s="25">
        <f t="shared" si="1"/>
        <v>45.399317406143346</v>
      </c>
      <c r="G14" s="25">
        <f t="shared" si="2"/>
        <v>852.6</v>
      </c>
      <c r="H14" s="25">
        <f t="shared" si="3"/>
        <v>-354.72</v>
      </c>
    </row>
    <row r="15" spans="1:8" ht="16.5" x14ac:dyDescent="0.25">
      <c r="A15" s="7" t="s">
        <v>50</v>
      </c>
      <c r="B15" s="12" t="s">
        <v>51</v>
      </c>
      <c r="C15" s="23">
        <f>SUM(C16:C17)</f>
        <v>8263</v>
      </c>
      <c r="D15" s="23">
        <f>SUM(D16:D17)</f>
        <v>680.59999999999991</v>
      </c>
      <c r="E15" s="23">
        <f>SUM(E16:E17)</f>
        <v>374.7</v>
      </c>
      <c r="F15" s="23">
        <f t="shared" si="1"/>
        <v>8.2367178990681342</v>
      </c>
      <c r="G15" s="23">
        <f t="shared" si="2"/>
        <v>305.89999999999992</v>
      </c>
      <c r="H15" s="23">
        <f t="shared" si="3"/>
        <v>181.63864424873231</v>
      </c>
    </row>
    <row r="16" spans="1:8" ht="16.5" x14ac:dyDescent="0.25">
      <c r="A16" s="7" t="s">
        <v>54</v>
      </c>
      <c r="B16" s="4" t="s">
        <v>53</v>
      </c>
      <c r="C16" s="25">
        <v>4304</v>
      </c>
      <c r="D16" s="24">
        <v>279.2</v>
      </c>
      <c r="E16" s="24">
        <v>40.4</v>
      </c>
      <c r="F16" s="25">
        <f t="shared" si="1"/>
        <v>6.4869888475836426</v>
      </c>
      <c r="G16" s="25">
        <f t="shared" si="2"/>
        <v>238.79999999999998</v>
      </c>
      <c r="H16" s="25">
        <f t="shared" si="3"/>
        <v>691.08910891089113</v>
      </c>
    </row>
    <row r="17" spans="1:10" ht="16.5" x14ac:dyDescent="0.25">
      <c r="A17" s="7" t="s">
        <v>55</v>
      </c>
      <c r="B17" s="4" t="s">
        <v>52</v>
      </c>
      <c r="C17" s="25">
        <v>3959</v>
      </c>
      <c r="D17" s="24">
        <v>401.4</v>
      </c>
      <c r="E17" s="24">
        <v>334.3</v>
      </c>
      <c r="F17" s="25">
        <f t="shared" si="1"/>
        <v>10.138923970699672</v>
      </c>
      <c r="G17" s="25">
        <f t="shared" si="2"/>
        <v>67.099999999999966</v>
      </c>
      <c r="H17" s="25">
        <f t="shared" si="3"/>
        <v>120.07179180376906</v>
      </c>
    </row>
    <row r="18" spans="1:10" ht="16.5" x14ac:dyDescent="0.25">
      <c r="A18" s="7" t="s">
        <v>20</v>
      </c>
      <c r="B18" s="13" t="s">
        <v>4</v>
      </c>
      <c r="C18" s="23">
        <v>1453</v>
      </c>
      <c r="D18" s="23">
        <v>374.5</v>
      </c>
      <c r="E18" s="23">
        <v>95.8</v>
      </c>
      <c r="F18" s="23">
        <f t="shared" si="1"/>
        <v>25.774260151410871</v>
      </c>
      <c r="G18" s="23">
        <f t="shared" si="2"/>
        <v>278.7</v>
      </c>
      <c r="H18" s="23">
        <f t="shared" si="3"/>
        <v>390.91858037578288</v>
      </c>
    </row>
    <row r="19" spans="1:10" ht="36" customHeight="1" x14ac:dyDescent="0.2">
      <c r="A19" s="7"/>
      <c r="B19" s="28" t="s">
        <v>15</v>
      </c>
      <c r="C19" s="29">
        <f t="shared" ref="C19:D19" si="7">C28+C20+C26+C29+C32+C33</f>
        <v>7167</v>
      </c>
      <c r="D19" s="29">
        <f t="shared" si="7"/>
        <v>2445.4</v>
      </c>
      <c r="E19" s="29">
        <f>E28+E20+E26+E29+E32+E33</f>
        <v>1593.9999999999998</v>
      </c>
      <c r="F19" s="29">
        <f t="shared" si="1"/>
        <v>34.120273475652297</v>
      </c>
      <c r="G19" s="29">
        <f t="shared" si="2"/>
        <v>851.40000000000032</v>
      </c>
      <c r="H19" s="29">
        <f t="shared" si="3"/>
        <v>153.41279799247181</v>
      </c>
    </row>
    <row r="20" spans="1:10" ht="54" x14ac:dyDescent="0.25">
      <c r="A20" s="7" t="s">
        <v>21</v>
      </c>
      <c r="B20" s="12" t="s">
        <v>5</v>
      </c>
      <c r="C20" s="23">
        <f t="shared" ref="C20" si="8">C21+C22+C23+C25</f>
        <v>4796</v>
      </c>
      <c r="D20" s="32">
        <f>D21+D22+D23+D25+D24</f>
        <v>1498.3</v>
      </c>
      <c r="E20" s="23">
        <f>E21+E22+E23+E25</f>
        <v>1204.3</v>
      </c>
      <c r="F20" s="23">
        <f t="shared" si="1"/>
        <v>31.240617180984152</v>
      </c>
      <c r="G20" s="23">
        <f t="shared" si="2"/>
        <v>294</v>
      </c>
      <c r="H20" s="23">
        <f t="shared" si="3"/>
        <v>124.41252179689445</v>
      </c>
    </row>
    <row r="21" spans="1:10" ht="81" x14ac:dyDescent="0.25">
      <c r="A21" s="7" t="s">
        <v>57</v>
      </c>
      <c r="B21" s="45" t="s">
        <v>81</v>
      </c>
      <c r="C21" s="25">
        <v>2600</v>
      </c>
      <c r="D21" s="25">
        <v>1105.8</v>
      </c>
      <c r="E21" s="25">
        <v>805.4</v>
      </c>
      <c r="F21" s="25">
        <f t="shared" si="1"/>
        <v>42.530769230769231</v>
      </c>
      <c r="G21" s="25">
        <f t="shared" si="2"/>
        <v>300.39999999999998</v>
      </c>
      <c r="H21" s="25">
        <f t="shared" si="3"/>
        <v>137.29823690091879</v>
      </c>
    </row>
    <row r="22" spans="1:10" ht="99" customHeight="1" x14ac:dyDescent="0.25">
      <c r="A22" s="7" t="s">
        <v>58</v>
      </c>
      <c r="B22" s="45" t="s">
        <v>82</v>
      </c>
      <c r="C22" s="25">
        <v>194</v>
      </c>
      <c r="D22" s="25">
        <v>63.6</v>
      </c>
      <c r="E22" s="25">
        <v>7.2</v>
      </c>
      <c r="F22" s="25">
        <f t="shared" si="1"/>
        <v>32.783505154639172</v>
      </c>
      <c r="G22" s="25">
        <f t="shared" si="2"/>
        <v>56.4</v>
      </c>
      <c r="H22" s="25">
        <f t="shared" si="3"/>
        <v>883.33333333333337</v>
      </c>
    </row>
    <row r="23" spans="1:10" ht="40.5" x14ac:dyDescent="0.25">
      <c r="A23" s="7" t="s">
        <v>59</v>
      </c>
      <c r="B23" s="4" t="s">
        <v>60</v>
      </c>
      <c r="C23" s="25">
        <v>1384</v>
      </c>
      <c r="D23" s="24">
        <v>175</v>
      </c>
      <c r="E23" s="24">
        <v>219</v>
      </c>
      <c r="F23" s="25">
        <f t="shared" si="1"/>
        <v>12.644508670520233</v>
      </c>
      <c r="G23" s="25">
        <f t="shared" si="2"/>
        <v>-44</v>
      </c>
      <c r="H23" s="25">
        <f t="shared" si="3"/>
        <v>79.908675799086765</v>
      </c>
    </row>
    <row r="24" spans="1:10" ht="81" x14ac:dyDescent="0.25">
      <c r="A24" s="7" t="s">
        <v>74</v>
      </c>
      <c r="B24" s="4" t="s">
        <v>73</v>
      </c>
      <c r="C24" s="25">
        <v>0</v>
      </c>
      <c r="D24" s="24">
        <v>0.9</v>
      </c>
      <c r="E24" s="24">
        <v>0</v>
      </c>
      <c r="F24" s="25" t="e">
        <f t="shared" si="1"/>
        <v>#DIV/0!</v>
      </c>
      <c r="G24" s="25">
        <f t="shared" si="2"/>
        <v>0.9</v>
      </c>
      <c r="H24" s="25" t="e">
        <f t="shared" si="3"/>
        <v>#DIV/0!</v>
      </c>
    </row>
    <row r="25" spans="1:10" ht="57.75" customHeight="1" x14ac:dyDescent="0.25">
      <c r="A25" s="7" t="s">
        <v>56</v>
      </c>
      <c r="B25" s="45" t="s">
        <v>83</v>
      </c>
      <c r="C25" s="25">
        <v>618</v>
      </c>
      <c r="D25" s="24">
        <v>153</v>
      </c>
      <c r="E25" s="24">
        <v>172.7</v>
      </c>
      <c r="F25" s="25">
        <f t="shared" si="1"/>
        <v>24.757281553398059</v>
      </c>
      <c r="G25" s="25">
        <f t="shared" si="2"/>
        <v>-19.699999999999989</v>
      </c>
      <c r="H25" s="25">
        <f t="shared" si="3"/>
        <v>88.592935726693696</v>
      </c>
      <c r="J25" s="19"/>
    </row>
    <row r="26" spans="1:10" ht="27" x14ac:dyDescent="0.25">
      <c r="A26" s="7" t="s">
        <v>22</v>
      </c>
      <c r="B26" s="13" t="s">
        <v>6</v>
      </c>
      <c r="C26" s="23">
        <f t="shared" ref="C26:D26" si="9">C27</f>
        <v>136</v>
      </c>
      <c r="D26" s="23">
        <f t="shared" si="9"/>
        <v>177.8</v>
      </c>
      <c r="E26" s="23">
        <f>E27</f>
        <v>118.8</v>
      </c>
      <c r="F26" s="23">
        <f t="shared" si="1"/>
        <v>130.73529411764707</v>
      </c>
      <c r="G26" s="23">
        <f t="shared" si="2"/>
        <v>59.000000000000014</v>
      </c>
      <c r="H26" s="23">
        <f t="shared" si="3"/>
        <v>149.66329966329968</v>
      </c>
    </row>
    <row r="27" spans="1:10" ht="27" x14ac:dyDescent="0.25">
      <c r="A27" s="7" t="s">
        <v>23</v>
      </c>
      <c r="B27" s="15" t="s">
        <v>7</v>
      </c>
      <c r="C27" s="25">
        <v>136</v>
      </c>
      <c r="D27" s="24">
        <v>177.8</v>
      </c>
      <c r="E27" s="24">
        <v>118.8</v>
      </c>
      <c r="F27" s="25">
        <f t="shared" si="1"/>
        <v>130.73529411764707</v>
      </c>
      <c r="G27" s="25">
        <f t="shared" si="2"/>
        <v>59.000000000000014</v>
      </c>
      <c r="H27" s="25">
        <f t="shared" si="3"/>
        <v>149.66329966329968</v>
      </c>
    </row>
    <row r="28" spans="1:10" ht="27" x14ac:dyDescent="0.25">
      <c r="A28" s="7" t="s">
        <v>29</v>
      </c>
      <c r="B28" s="13" t="s">
        <v>61</v>
      </c>
      <c r="C28" s="23">
        <v>24</v>
      </c>
      <c r="D28" s="26">
        <v>22.2</v>
      </c>
      <c r="E28" s="26">
        <v>0.2</v>
      </c>
      <c r="F28" s="23">
        <f t="shared" si="1"/>
        <v>92.5</v>
      </c>
      <c r="G28" s="23">
        <f t="shared" si="2"/>
        <v>22</v>
      </c>
      <c r="H28" s="23">
        <f t="shared" si="3"/>
        <v>11099.999999999998</v>
      </c>
    </row>
    <row r="29" spans="1:10" ht="27" x14ac:dyDescent="0.25">
      <c r="A29" s="7" t="s">
        <v>24</v>
      </c>
      <c r="B29" s="12" t="s">
        <v>8</v>
      </c>
      <c r="C29" s="23">
        <f t="shared" ref="C29:D29" si="10">C30+C31</f>
        <v>504</v>
      </c>
      <c r="D29" s="23">
        <f t="shared" si="10"/>
        <v>442.2</v>
      </c>
      <c r="E29" s="23">
        <f>E30+E31</f>
        <v>148</v>
      </c>
      <c r="F29" s="23">
        <f t="shared" si="1"/>
        <v>87.738095238095241</v>
      </c>
      <c r="G29" s="23">
        <f t="shared" si="2"/>
        <v>294.2</v>
      </c>
      <c r="H29" s="23">
        <f t="shared" si="3"/>
        <v>298.78378378378375</v>
      </c>
    </row>
    <row r="30" spans="1:10" ht="54" x14ac:dyDescent="0.25">
      <c r="A30" s="7" t="s">
        <v>62</v>
      </c>
      <c r="B30" s="4" t="s">
        <v>45</v>
      </c>
      <c r="C30" s="25">
        <v>170</v>
      </c>
      <c r="D30" s="24">
        <v>238</v>
      </c>
      <c r="E30" s="24">
        <v>37.200000000000003</v>
      </c>
      <c r="F30" s="25">
        <f t="shared" si="1"/>
        <v>140</v>
      </c>
      <c r="G30" s="25">
        <f t="shared" si="2"/>
        <v>200.8</v>
      </c>
      <c r="H30" s="25">
        <f t="shared" si="3"/>
        <v>639.78494623655911</v>
      </c>
    </row>
    <row r="31" spans="1:10" ht="16.5" x14ac:dyDescent="0.25">
      <c r="A31" s="7" t="s">
        <v>40</v>
      </c>
      <c r="B31" s="4" t="s">
        <v>41</v>
      </c>
      <c r="C31" s="25">
        <v>334</v>
      </c>
      <c r="D31" s="24">
        <v>204.2</v>
      </c>
      <c r="E31" s="24">
        <v>110.8</v>
      </c>
      <c r="F31" s="25">
        <f t="shared" si="1"/>
        <v>61.137724550898199</v>
      </c>
      <c r="G31" s="25">
        <f t="shared" si="2"/>
        <v>93.399999999999991</v>
      </c>
      <c r="H31" s="25">
        <f t="shared" si="3"/>
        <v>184.29602888086643</v>
      </c>
    </row>
    <row r="32" spans="1:10" ht="27" x14ac:dyDescent="0.25">
      <c r="A32" s="7" t="s">
        <v>25</v>
      </c>
      <c r="B32" s="13" t="s">
        <v>9</v>
      </c>
      <c r="C32" s="23">
        <v>1707</v>
      </c>
      <c r="D32" s="26">
        <v>304.89999999999998</v>
      </c>
      <c r="E32" s="26">
        <v>123.1</v>
      </c>
      <c r="F32" s="23">
        <f t="shared" si="1"/>
        <v>17.86174575278266</v>
      </c>
      <c r="G32" s="23">
        <f t="shared" si="2"/>
        <v>181.79999999999998</v>
      </c>
      <c r="H32" s="23">
        <f t="shared" si="3"/>
        <v>247.68480909829407</v>
      </c>
    </row>
    <row r="33" spans="1:8" ht="16.5" x14ac:dyDescent="0.25">
      <c r="A33" s="7" t="s">
        <v>26</v>
      </c>
      <c r="B33" s="13" t="s">
        <v>10</v>
      </c>
      <c r="C33" s="23">
        <v>0</v>
      </c>
      <c r="D33" s="26">
        <v>0</v>
      </c>
      <c r="E33" s="26">
        <v>-0.4</v>
      </c>
      <c r="F33" s="23" t="e">
        <f t="shared" si="1"/>
        <v>#DIV/0!</v>
      </c>
      <c r="G33" s="23">
        <f t="shared" si="2"/>
        <v>0.4</v>
      </c>
      <c r="H33" s="23">
        <f t="shared" si="3"/>
        <v>0</v>
      </c>
    </row>
    <row r="34" spans="1:8" ht="38.25" customHeight="1" x14ac:dyDescent="0.2">
      <c r="A34" s="6" t="s">
        <v>27</v>
      </c>
      <c r="B34" s="13" t="s">
        <v>11</v>
      </c>
      <c r="C34" s="29">
        <f>C35+C36+C37+C38+C42+C39+C40</f>
        <v>850536.7</v>
      </c>
      <c r="D34" s="29">
        <f>D35+D36+D37+D38+D42+D39+D40+D41</f>
        <v>154426.69999999998</v>
      </c>
      <c r="E34" s="29">
        <f>E35+E36+E37+E38+E42+E39</f>
        <v>85691.599999999991</v>
      </c>
      <c r="F34" s="29">
        <f t="shared" si="1"/>
        <v>18.156382905052773</v>
      </c>
      <c r="G34" s="29">
        <f t="shared" si="2"/>
        <v>68735.099999999991</v>
      </c>
      <c r="H34" s="29">
        <f t="shared" si="3"/>
        <v>180.21217949017171</v>
      </c>
    </row>
    <row r="35" spans="1:8" ht="16.5" x14ac:dyDescent="0.25">
      <c r="A35" s="7" t="s">
        <v>47</v>
      </c>
      <c r="B35" s="9" t="s">
        <v>32</v>
      </c>
      <c r="C35" s="27">
        <v>212305</v>
      </c>
      <c r="D35" s="24">
        <v>43878.1</v>
      </c>
      <c r="E35" s="24">
        <v>24892</v>
      </c>
      <c r="F35" s="25">
        <f t="shared" si="1"/>
        <v>20.667483102140789</v>
      </c>
      <c r="G35" s="25">
        <f t="shared" si="2"/>
        <v>18986.099999999999</v>
      </c>
      <c r="H35" s="25">
        <f t="shared" si="3"/>
        <v>176.27390326209223</v>
      </c>
    </row>
    <row r="36" spans="1:8" ht="16.5" x14ac:dyDescent="0.25">
      <c r="A36" s="7" t="s">
        <v>38</v>
      </c>
      <c r="B36" s="4" t="s">
        <v>63</v>
      </c>
      <c r="C36" s="27">
        <v>359286</v>
      </c>
      <c r="D36" s="24">
        <v>51105.3</v>
      </c>
      <c r="E36" s="24">
        <v>9990.6</v>
      </c>
      <c r="F36" s="25">
        <f t="shared" si="1"/>
        <v>14.22412785357626</v>
      </c>
      <c r="G36" s="25">
        <f t="shared" si="2"/>
        <v>41114.700000000004</v>
      </c>
      <c r="H36" s="25">
        <f t="shared" si="3"/>
        <v>511.53384181130264</v>
      </c>
    </row>
    <row r="37" spans="1:8" ht="16.5" x14ac:dyDescent="0.25">
      <c r="A37" s="7" t="s">
        <v>39</v>
      </c>
      <c r="B37" s="5" t="s">
        <v>64</v>
      </c>
      <c r="C37" s="27">
        <v>274248.59999999998</v>
      </c>
      <c r="D37" s="24">
        <v>57431</v>
      </c>
      <c r="E37" s="24">
        <v>50337.599999999999</v>
      </c>
      <c r="F37" s="25">
        <f t="shared" si="1"/>
        <v>20.941219025366038</v>
      </c>
      <c r="G37" s="25">
        <f t="shared" si="2"/>
        <v>7093.4000000000015</v>
      </c>
      <c r="H37" s="25">
        <f t="shared" si="3"/>
        <v>114.09165315787801</v>
      </c>
    </row>
    <row r="38" spans="1:8" ht="16.5" x14ac:dyDescent="0.25">
      <c r="A38" s="7" t="s">
        <v>75</v>
      </c>
      <c r="B38" s="5" t="s">
        <v>65</v>
      </c>
      <c r="C38" s="27">
        <v>200</v>
      </c>
      <c r="D38" s="24">
        <v>0</v>
      </c>
      <c r="E38" s="24">
        <v>52.1</v>
      </c>
      <c r="F38" s="25">
        <f t="shared" si="1"/>
        <v>0</v>
      </c>
      <c r="G38" s="25">
        <f t="shared" si="2"/>
        <v>-52.1</v>
      </c>
      <c r="H38" s="25">
        <f t="shared" si="3"/>
        <v>0</v>
      </c>
    </row>
    <row r="39" spans="1:8" ht="27" x14ac:dyDescent="0.25">
      <c r="A39" s="7" t="s">
        <v>43</v>
      </c>
      <c r="B39" s="4" t="s">
        <v>44</v>
      </c>
      <c r="C39" s="27">
        <v>2308.1</v>
      </c>
      <c r="D39" s="24">
        <v>577</v>
      </c>
      <c r="E39" s="24">
        <v>531.4</v>
      </c>
      <c r="F39" s="25">
        <f t="shared" si="1"/>
        <v>24.998916858021751</v>
      </c>
      <c r="G39" s="25">
        <f t="shared" si="2"/>
        <v>45.600000000000023</v>
      </c>
      <c r="H39" s="25">
        <f t="shared" si="3"/>
        <v>108.58110651110276</v>
      </c>
    </row>
    <row r="40" spans="1:8" ht="30.75" customHeight="1" x14ac:dyDescent="0.25">
      <c r="A40" s="7" t="s">
        <v>77</v>
      </c>
      <c r="B40" s="4" t="s">
        <v>78</v>
      </c>
      <c r="C40" s="27">
        <v>2189</v>
      </c>
      <c r="D40" s="24">
        <v>1653</v>
      </c>
      <c r="E40" s="24">
        <v>0</v>
      </c>
      <c r="F40" s="25">
        <f t="shared" si="1"/>
        <v>75.513933302878016</v>
      </c>
      <c r="G40" s="25">
        <f t="shared" si="2"/>
        <v>1653</v>
      </c>
      <c r="H40" s="25" t="e">
        <f t="shared" si="3"/>
        <v>#DIV/0!</v>
      </c>
    </row>
    <row r="41" spans="1:8" ht="24" customHeight="1" x14ac:dyDescent="0.25">
      <c r="A41" s="7" t="s">
        <v>79</v>
      </c>
      <c r="B41" s="4" t="s">
        <v>80</v>
      </c>
      <c r="C41" s="27">
        <v>0</v>
      </c>
      <c r="D41" s="24">
        <v>50</v>
      </c>
      <c r="E41" s="24">
        <v>0</v>
      </c>
      <c r="F41" s="25" t="e">
        <f t="shared" si="1"/>
        <v>#DIV/0!</v>
      </c>
      <c r="G41" s="25">
        <f t="shared" si="2"/>
        <v>50</v>
      </c>
      <c r="H41" s="25" t="e">
        <f t="shared" si="3"/>
        <v>#DIV/0!</v>
      </c>
    </row>
    <row r="42" spans="1:8" ht="40.5" x14ac:dyDescent="0.25">
      <c r="A42" s="8" t="s">
        <v>76</v>
      </c>
      <c r="B42" s="4" t="s">
        <v>66</v>
      </c>
      <c r="C42" s="25">
        <v>0</v>
      </c>
      <c r="D42" s="25">
        <v>-267.7</v>
      </c>
      <c r="E42" s="25">
        <v>-112.1</v>
      </c>
      <c r="F42" s="25" t="e">
        <f t="shared" si="1"/>
        <v>#DIV/0!</v>
      </c>
      <c r="G42" s="25">
        <f t="shared" si="2"/>
        <v>-155.6</v>
      </c>
      <c r="H42" s="25">
        <f t="shared" si="3"/>
        <v>238.80463871543265</v>
      </c>
    </row>
    <row r="43" spans="1:8" ht="16.5" x14ac:dyDescent="0.25">
      <c r="A43" s="2"/>
      <c r="B43" s="14" t="s">
        <v>33</v>
      </c>
      <c r="C43" s="23">
        <f t="shared" ref="C43:D43" si="11">C34+C5</f>
        <v>1102471.7</v>
      </c>
      <c r="D43" s="23">
        <f t="shared" si="11"/>
        <v>201327.69999999998</v>
      </c>
      <c r="E43" s="23">
        <f>E34+E5</f>
        <v>130371.09999999999</v>
      </c>
      <c r="F43" s="23">
        <f t="shared" si="1"/>
        <v>18.261484625863865</v>
      </c>
      <c r="G43" s="23">
        <f t="shared" si="2"/>
        <v>70956.599999999991</v>
      </c>
      <c r="H43" s="23">
        <f t="shared" si="3"/>
        <v>154.42663289640112</v>
      </c>
    </row>
    <row r="44" spans="1:8" ht="1.1499999999999999" hidden="1" customHeight="1" x14ac:dyDescent="0.25">
      <c r="A44" s="2"/>
      <c r="B44" s="10" t="s">
        <v>33</v>
      </c>
      <c r="C44" s="10"/>
      <c r="D44" s="11"/>
      <c r="E44" s="21" t="e">
        <f>SUM(E5,#REF!)</f>
        <v>#REF!</v>
      </c>
      <c r="F44" s="3" t="e">
        <f t="shared" ref="F44" si="12">D44/C44*100</f>
        <v>#DIV/0!</v>
      </c>
      <c r="G44" s="3" t="e">
        <f t="shared" ref="G44" si="13">D44-E44</f>
        <v>#REF!</v>
      </c>
    </row>
  </sheetData>
  <mergeCells count="9">
    <mergeCell ref="H2:H3"/>
    <mergeCell ref="A1:H1"/>
    <mergeCell ref="A2:A3"/>
    <mergeCell ref="B2:B3"/>
    <mergeCell ref="C2:C3"/>
    <mergeCell ref="D2:D3"/>
    <mergeCell ref="E2:E3"/>
    <mergeCell ref="F2:F3"/>
    <mergeCell ref="G2:G3"/>
  </mergeCells>
  <pageMargins left="0.51181102362204722" right="0.11811023622047245" top="0.15748031496062992" bottom="0.15748031496062992" header="0.31496062992125984" footer="0.31496062992125984"/>
  <pageSetup paperSize="9"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(3)</vt:lpstr>
      <vt:lpstr>'Отчет (3)'!бЮДЖЕТ_2005_НОВ.КЛ.</vt:lpstr>
    </vt:vector>
  </TitlesOfParts>
  <Company>Администрация Грязовецкого района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NKA</dc:creator>
  <cp:lastModifiedBy>Пользователь</cp:lastModifiedBy>
  <cp:lastPrinted>2024-04-11T12:50:51Z</cp:lastPrinted>
  <dcterms:created xsi:type="dcterms:W3CDTF">2004-12-09T07:13:42Z</dcterms:created>
  <dcterms:modified xsi:type="dcterms:W3CDTF">2024-04-11T12:52:17Z</dcterms:modified>
</cp:coreProperties>
</file>