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805" yWindow="240" windowWidth="25500" windowHeight="12615"/>
  </bookViews>
  <sheets>
    <sheet name="Лист1" sheetId="1" r:id="rId1"/>
  </sheets>
  <definedNames>
    <definedName name="_xlnm.Print_Titles" localSheetId="0">Лист1!$4:$4</definedName>
  </definedNames>
  <calcPr calcId="144525"/>
</workbook>
</file>

<file path=xl/calcChain.xml><?xml version="1.0" encoding="utf-8"?>
<calcChain xmlns="http://schemas.openxmlformats.org/spreadsheetml/2006/main">
  <c r="H6" i="1" l="1"/>
  <c r="H7" i="1"/>
  <c r="H73" i="1" l="1"/>
  <c r="J73" i="1"/>
  <c r="L73" i="1"/>
  <c r="F78" i="1"/>
  <c r="F67" i="1"/>
  <c r="L49" i="1"/>
  <c r="J49" i="1"/>
  <c r="H49" i="1"/>
  <c r="F5" i="1" l="1"/>
  <c r="F35" i="1"/>
  <c r="F8" i="1" l="1"/>
  <c r="I23" i="1"/>
  <c r="F23" i="1"/>
  <c r="L71" i="1" l="1"/>
  <c r="K43" i="1"/>
  <c r="L64" i="1"/>
  <c r="J64" i="1"/>
  <c r="H64" i="1"/>
  <c r="L63" i="1"/>
  <c r="J63" i="1"/>
  <c r="H63" i="1"/>
  <c r="E83" i="1" l="1"/>
  <c r="E43" i="1" l="1"/>
  <c r="L60" i="1" l="1"/>
  <c r="L59" i="1"/>
  <c r="L82" i="1"/>
  <c r="L83" i="1"/>
  <c r="L84" i="1"/>
  <c r="J82" i="1"/>
  <c r="J83" i="1"/>
  <c r="J84" i="1"/>
  <c r="H83" i="1"/>
  <c r="H84" i="1"/>
  <c r="H82" i="1"/>
  <c r="L54" i="1"/>
  <c r="J54" i="1"/>
  <c r="H54" i="1"/>
  <c r="L40" i="1"/>
  <c r="J39" i="1"/>
  <c r="J40" i="1"/>
  <c r="H40" i="1"/>
  <c r="L65" i="1"/>
  <c r="L62" i="1"/>
  <c r="J62" i="1"/>
  <c r="H62" i="1"/>
  <c r="J65" i="1"/>
  <c r="H65" i="1"/>
  <c r="E23" i="1" l="1"/>
  <c r="E18" i="1"/>
  <c r="E6" i="1"/>
  <c r="L80" i="1"/>
  <c r="H80" i="1"/>
  <c r="J80" i="1"/>
  <c r="K78" i="1"/>
  <c r="I78" i="1"/>
  <c r="G78" i="1"/>
  <c r="K75" i="1"/>
  <c r="I75" i="1"/>
  <c r="G75" i="1"/>
  <c r="F75" i="1"/>
  <c r="E75" i="1"/>
  <c r="K67" i="1"/>
  <c r="I67" i="1"/>
  <c r="G67" i="1"/>
  <c r="H72" i="1"/>
  <c r="H74" i="1"/>
  <c r="H71" i="1"/>
  <c r="L69" i="1"/>
  <c r="L68" i="1"/>
  <c r="J68" i="1"/>
  <c r="H68" i="1"/>
  <c r="K47" i="1" l="1"/>
  <c r="I47" i="1"/>
  <c r="G47" i="1"/>
  <c r="F47" i="1"/>
  <c r="E47" i="1"/>
  <c r="J59" i="1"/>
  <c r="J60" i="1"/>
  <c r="J61" i="1"/>
  <c r="H60" i="1"/>
  <c r="K35" i="1"/>
  <c r="I35" i="1"/>
  <c r="G35" i="1"/>
  <c r="L38" i="1"/>
  <c r="J38" i="1"/>
  <c r="H38" i="1"/>
  <c r="K23" i="1"/>
  <c r="G23" i="1"/>
  <c r="L26" i="1"/>
  <c r="J26" i="1"/>
  <c r="H26" i="1"/>
  <c r="L25" i="1"/>
  <c r="J25" i="1"/>
  <c r="H25" i="1"/>
  <c r="L29" i="1"/>
  <c r="J29" i="1"/>
  <c r="H29" i="1"/>
  <c r="L31" i="1"/>
  <c r="J31" i="1"/>
  <c r="H31" i="1"/>
  <c r="L30" i="1"/>
  <c r="J30" i="1"/>
  <c r="H30" i="1"/>
  <c r="L19" i="1"/>
  <c r="L20" i="1"/>
  <c r="L21" i="1"/>
  <c r="J19" i="1"/>
  <c r="J20" i="1"/>
  <c r="J21" i="1"/>
  <c r="H19" i="1"/>
  <c r="H20" i="1"/>
  <c r="H21" i="1"/>
  <c r="F18" i="1"/>
  <c r="K18" i="1"/>
  <c r="I18" i="1"/>
  <c r="G18" i="1"/>
  <c r="G6" i="1"/>
  <c r="K6" i="1"/>
  <c r="I6" i="1"/>
  <c r="F6" i="1"/>
  <c r="L7" i="1"/>
  <c r="J7" i="1"/>
  <c r="G13" i="1"/>
  <c r="H9" i="1"/>
  <c r="J9" i="1"/>
  <c r="L9" i="1"/>
  <c r="H10" i="1"/>
  <c r="J10" i="1"/>
  <c r="L10" i="1"/>
  <c r="H11" i="1"/>
  <c r="J11" i="1"/>
  <c r="L11" i="1"/>
  <c r="H12" i="1"/>
  <c r="J12" i="1"/>
  <c r="L12" i="1"/>
  <c r="I13" i="1"/>
  <c r="L18" i="1" l="1"/>
  <c r="H18" i="1"/>
  <c r="J18" i="1"/>
  <c r="F81" i="1"/>
  <c r="G81" i="1"/>
  <c r="H81" i="1" s="1"/>
  <c r="I81" i="1"/>
  <c r="J81" i="1" s="1"/>
  <c r="K81" i="1"/>
  <c r="L81" i="1" s="1"/>
  <c r="E81" i="1"/>
  <c r="H48" i="1" l="1"/>
  <c r="L16" i="1"/>
  <c r="J16" i="1"/>
  <c r="H16" i="1"/>
  <c r="E35" i="1"/>
  <c r="L79" i="1"/>
  <c r="J79" i="1"/>
  <c r="H79" i="1"/>
  <c r="E78" i="1"/>
  <c r="L77" i="1"/>
  <c r="J77" i="1"/>
  <c r="H77" i="1"/>
  <c r="L76" i="1"/>
  <c r="J76" i="1"/>
  <c r="H76" i="1"/>
  <c r="L74" i="1"/>
  <c r="J74" i="1"/>
  <c r="L72" i="1"/>
  <c r="J72" i="1"/>
  <c r="J71" i="1"/>
  <c r="L70" i="1"/>
  <c r="J70" i="1"/>
  <c r="H70" i="1"/>
  <c r="J69" i="1"/>
  <c r="H69" i="1"/>
  <c r="E67" i="1"/>
  <c r="L66" i="1"/>
  <c r="J66" i="1"/>
  <c r="H66" i="1"/>
  <c r="L61" i="1"/>
  <c r="H61" i="1"/>
  <c r="H59" i="1"/>
  <c r="L58" i="1"/>
  <c r="J58" i="1"/>
  <c r="H58" i="1"/>
  <c r="L57" i="1"/>
  <c r="J57" i="1"/>
  <c r="H57" i="1"/>
  <c r="L56" i="1"/>
  <c r="J56" i="1"/>
  <c r="H56" i="1"/>
  <c r="L55" i="1"/>
  <c r="J55" i="1"/>
  <c r="H55" i="1"/>
  <c r="L53" i="1"/>
  <c r="J53" i="1"/>
  <c r="H53" i="1"/>
  <c r="L52" i="1"/>
  <c r="J52" i="1"/>
  <c r="H52" i="1"/>
  <c r="L51" i="1"/>
  <c r="J51" i="1"/>
  <c r="H51" i="1"/>
  <c r="L50" i="1"/>
  <c r="J50" i="1"/>
  <c r="H50" i="1"/>
  <c r="L48" i="1"/>
  <c r="J48" i="1"/>
  <c r="L46" i="1"/>
  <c r="J46" i="1"/>
  <c r="H46" i="1"/>
  <c r="L45" i="1"/>
  <c r="J45" i="1"/>
  <c r="H45" i="1"/>
  <c r="L44" i="1"/>
  <c r="J44" i="1"/>
  <c r="H44" i="1"/>
  <c r="I43" i="1"/>
  <c r="G43" i="1"/>
  <c r="F43" i="1"/>
  <c r="K42" i="1" l="1"/>
  <c r="K41" i="1" s="1"/>
  <c r="I42" i="1"/>
  <c r="I41" i="1" s="1"/>
  <c r="E42" i="1"/>
  <c r="E41" i="1" s="1"/>
  <c r="L43" i="1"/>
  <c r="L67" i="1"/>
  <c r="H75" i="1"/>
  <c r="L75" i="1"/>
  <c r="F42" i="1"/>
  <c r="F41" i="1" s="1"/>
  <c r="G42" i="1"/>
  <c r="G41" i="1" s="1"/>
  <c r="J78" i="1"/>
  <c r="J47" i="1"/>
  <c r="H47" i="1"/>
  <c r="L47" i="1"/>
  <c r="J75" i="1"/>
  <c r="H78" i="1"/>
  <c r="L78" i="1"/>
  <c r="H43" i="1"/>
  <c r="J43" i="1"/>
  <c r="H67" i="1"/>
  <c r="J67" i="1"/>
  <c r="J42" i="1" l="1"/>
  <c r="H42" i="1"/>
  <c r="L42" i="1"/>
  <c r="H39" i="1"/>
  <c r="H33" i="1"/>
  <c r="J41" i="1" l="1"/>
  <c r="H41" i="1"/>
  <c r="L41" i="1"/>
  <c r="L34" i="1" l="1"/>
  <c r="J34" i="1"/>
  <c r="H34" i="1"/>
  <c r="K32" i="1"/>
  <c r="I32" i="1"/>
  <c r="G32" i="1"/>
  <c r="F32" i="1"/>
  <c r="K13" i="1"/>
  <c r="F13" i="1"/>
  <c r="K8" i="1"/>
  <c r="I8" i="1"/>
  <c r="I5" i="1" s="1"/>
  <c r="G8" i="1"/>
  <c r="E32" i="1"/>
  <c r="E13" i="1"/>
  <c r="E8" i="1"/>
  <c r="K5" i="1" l="1"/>
  <c r="K85" i="1" s="1"/>
  <c r="G5" i="1"/>
  <c r="G85" i="1" s="1"/>
  <c r="I85" i="1"/>
  <c r="F85" i="1"/>
  <c r="E5" i="1"/>
  <c r="E85" i="1" l="1"/>
  <c r="H85" i="1"/>
  <c r="J85" i="1"/>
  <c r="L85" i="1"/>
  <c r="L6" i="1"/>
  <c r="L8" i="1"/>
  <c r="L13" i="1"/>
  <c r="L14" i="1"/>
  <c r="L15" i="1"/>
  <c r="L17" i="1"/>
  <c r="L22" i="1"/>
  <c r="L23" i="1"/>
  <c r="L24" i="1"/>
  <c r="L27" i="1"/>
  <c r="L28" i="1"/>
  <c r="L32" i="1"/>
  <c r="L33" i="1"/>
  <c r="L35" i="1"/>
  <c r="L36" i="1"/>
  <c r="L37" i="1"/>
  <c r="L39" i="1"/>
  <c r="L5" i="1"/>
  <c r="J6" i="1"/>
  <c r="J8" i="1"/>
  <c r="J13" i="1"/>
  <c r="J14" i="1"/>
  <c r="J15" i="1"/>
  <c r="J17" i="1"/>
  <c r="J22" i="1"/>
  <c r="J23" i="1"/>
  <c r="J24" i="1"/>
  <c r="J27" i="1"/>
  <c r="J28" i="1"/>
  <c r="J32" i="1"/>
  <c r="J33" i="1"/>
  <c r="J35" i="1"/>
  <c r="J36" i="1"/>
  <c r="J37" i="1"/>
  <c r="J5" i="1"/>
  <c r="H37" i="1"/>
  <c r="H36" i="1"/>
  <c r="H35" i="1"/>
  <c r="H32" i="1"/>
  <c r="H28" i="1"/>
  <c r="H27" i="1"/>
  <c r="H24" i="1"/>
  <c r="H23" i="1"/>
  <c r="H22" i="1"/>
  <c r="H17" i="1"/>
  <c r="H15" i="1"/>
  <c r="H14" i="1"/>
  <c r="H13" i="1"/>
  <c r="H8" i="1"/>
  <c r="H5" i="1"/>
</calcChain>
</file>

<file path=xl/sharedStrings.xml><?xml version="1.0" encoding="utf-8"?>
<sst xmlns="http://schemas.openxmlformats.org/spreadsheetml/2006/main" count="327" uniqueCount="179">
  <si>
    <t>Код бюджетной классификации Российской Федерации</t>
  </si>
  <si>
    <t>Наименование групп, подгрупп и статей доходов</t>
  </si>
  <si>
    <t>(тыс. руб.)</t>
  </si>
  <si>
    <t>1 00 00000 00</t>
  </si>
  <si>
    <t>1 01 00000 00</t>
  </si>
  <si>
    <t>1 05 00000 00</t>
  </si>
  <si>
    <t>1 08 00000 00</t>
  </si>
  <si>
    <t>1 11 00000 00</t>
  </si>
  <si>
    <t>1 11 05075 05</t>
  </si>
  <si>
    <t>1 11 09045 05</t>
  </si>
  <si>
    <t>1 12 00000 00</t>
  </si>
  <si>
    <t>1 12 01000 01</t>
  </si>
  <si>
    <t>1 14 00000 00</t>
  </si>
  <si>
    <t>1 16 00000 00</t>
  </si>
  <si>
    <t>2 02 20000 00</t>
  </si>
  <si>
    <t>2 02 30000 00</t>
  </si>
  <si>
    <t>0000</t>
  </si>
  <si>
    <t>000</t>
  </si>
  <si>
    <t>110</t>
  </si>
  <si>
    <t>120</t>
  </si>
  <si>
    <t>430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</si>
  <si>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</si>
  <si>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</si>
  <si>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</si>
  <si>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</si>
  <si>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</si>
  <si>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</si>
  <si>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 от  сдачи  в аренду имущества, составляющего казну муниципальных районов  (за исключением земельных участков)</t>
  </si>
  <si>
    <t>Прочие поступления от использования имущества, находящегося в   собственности муниципальных районов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</si>
  <si>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</si>
  <si>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</si>
  <si>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</si>
  <si>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</si>
  <si>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ШТРАФЫ, САНКЦИИ, ВОЗМЕЩЕНИЕ УЩЕРБА</t>
  </si>
  <si>
    <t>БЕЗВОЗМЕЗДНЫЕ ПОСТУПЛЕНИЯ</t>
  </si>
  <si>
    <t>ВСЕГО ДОХОДОВ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</si>
  <si>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</si>
  <si>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</si>
  <si>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 xml:space="preserve">1 03 00000 00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</si>
  <si>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</si>
  <si>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</si>
  <si>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</si>
  <si>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упрощенной системы налогообложения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</si>
  <si>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</si>
  <si>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</si>
  <si>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 Федерации</t>
  </si>
  <si>
    <t xml:space="preserve">2 02 10000 00 </t>
  </si>
  <si>
    <t xml:space="preserve">2 02 00000 00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</si>
  <si>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</si>
  <si>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</si>
  <si>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 xml:space="preserve">Иные межбюджетные трансферты </t>
  </si>
  <si>
    <t xml:space="preserve">2 02 40000 00  </t>
  </si>
  <si>
    <t>ВОЗВРАТ ОСТАТКОВ СУБСИДИЙ, СУБВЕНЦИЙ И ИНЫХ МЕЖБЮДЖЕТНЫХ ТРАНСФЕРТОВ, ИМЕЮЩИХ ЦЕЛЕВОЕ НАЗНАЧЕНИЕ, ПРОШЛЫХ ЛЕТ</t>
  </si>
  <si>
    <t>Дотации бюджетам муниципальных районов на поддержку мер по обеспечению сбалансированности бюджетов</t>
  </si>
  <si>
    <t xml:space="preserve">2 00 00000 00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</si>
  <si>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</si>
  <si>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</si>
  <si>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</si>
  <si>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150</t>
  </si>
  <si>
    <t xml:space="preserve">202 25511 05 </t>
  </si>
  <si>
    <t xml:space="preserve">Субсидии бюджетам муниципальных районов на проведение комплексных кадастровых работ </t>
  </si>
  <si>
    <t>ПРОЧИЕ НЕНАЛОГОВЫЕ ДОХОДЫ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</si>
  <si>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</si>
  <si>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2 02 40014 05</t>
  </si>
  <si>
    <t xml:space="preserve">1 03 02331 01 </t>
  </si>
  <si>
    <t>1 03 02241 01</t>
  </si>
  <si>
    <t xml:space="preserve">1 03 02251 01 </t>
  </si>
  <si>
    <t xml:space="preserve">1 03 02261 01 </t>
  </si>
  <si>
    <t>План 2024 год</t>
  </si>
  <si>
    <t>1 11 05013 05</t>
  </si>
  <si>
    <t>1 11 05035 05</t>
  </si>
  <si>
    <t>1 14 06013 05</t>
  </si>
  <si>
    <t>2 02 15002 05</t>
  </si>
  <si>
    <t>2 03 00000 00</t>
  </si>
  <si>
    <t>Безвозмездные поступления от государственных (муниципальных) организаций</t>
  </si>
  <si>
    <t>2 03 05099 05</t>
  </si>
  <si>
    <t>Прочие безвозмездные поступления от государственных (муниципальных) организаций в бюджеты муниципальных районов</t>
  </si>
  <si>
    <t>2 04 00000 00</t>
  </si>
  <si>
    <t>Безвозмездные перечисления от негосударственных организаций</t>
  </si>
  <si>
    <t>2 19 00000 00</t>
  </si>
  <si>
    <t>План 2025 год</t>
  </si>
  <si>
    <t>% исполнения плана 2025г. к 2022г.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</si>
  <si>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</t>
  </si>
  <si>
    <t>106 00000 00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</si>
  <si>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</si>
  <si>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</si>
  <si>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</si>
  <si>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</si>
  <si>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1 06 01020 14</t>
  </si>
  <si>
    <t>1 06 06042 14</t>
  </si>
  <si>
    <t>1 01 02000 00</t>
  </si>
  <si>
    <t>Налог на доходы физических лиц</t>
  </si>
  <si>
    <t>1 05 01000 00</t>
  </si>
  <si>
    <t>1 05 02000 00</t>
  </si>
  <si>
    <t>1 05 03000 00</t>
  </si>
  <si>
    <t>1 11 09044 14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</si>
  <si>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</si>
  <si>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1 11 05074 14</t>
  </si>
  <si>
    <t>Доходы от сдачи в аренду имущества, составляющего казну муниципальных округов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</si>
  <si>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</si>
  <si>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1 11 05012 14</t>
  </si>
  <si>
    <t>1 11 05024 14</t>
  </si>
  <si>
    <t>Доходы, получаемые в виде арендной платы , а также средства от  продажи права на заключение договоров аренды за земли, находящиеся в собственности муниципальных округов( 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</si>
  <si>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спедства от продажи права на заключение договоров аренды указанных земельных участков</t>
  </si>
  <si>
    <t>1 13 00000 00</t>
  </si>
  <si>
    <t>1 14 06012 14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</si>
  <si>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</si>
  <si>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</si>
  <si>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2 02 15001 00</t>
  </si>
  <si>
    <t>Дотации на выравнивание бюджетной обеспеченности</t>
  </si>
  <si>
    <t xml:space="preserve">2 02 15009 00 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</si>
  <si>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</si>
  <si>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2 02 20299 00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</si>
  <si>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</si>
  <si>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</si>
  <si>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</si>
  <si>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2 02 25169 00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</si>
  <si>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</si>
  <si>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202 25304 00</t>
  </si>
  <si>
    <t xml:space="preserve">Субсидии бюджетам на реализацию программ формирования современной городской среды
</t>
  </si>
  <si>
    <t>202 25555 00</t>
  </si>
  <si>
    <t>Субсидии бюджетам на реализацию мероприятий по обеспечению жильем молодых семей</t>
  </si>
  <si>
    <t>202 25497 00</t>
  </si>
  <si>
    <t>Субсидии бюджетам на обеспечение комплексного развития сельских территорий</t>
  </si>
  <si>
    <t xml:space="preserve">202 25576 00 </t>
  </si>
  <si>
    <t>Субсидии бюджетам на подготовку проектов межевания земельных участков и на проведение кадастровых работ</t>
  </si>
  <si>
    <t>202 25599 00</t>
  </si>
  <si>
    <t>2 02 29999 00</t>
  </si>
  <si>
    <t>Прочие субсидии</t>
  </si>
  <si>
    <t>2 02 35118 14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</si>
  <si>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</si>
  <si>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2 02 35120 00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</si>
  <si>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</si>
  <si>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</si>
  <si>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2 02 35303 00 </t>
  </si>
  <si>
    <t xml:space="preserve">2 02 30024 00 </t>
  </si>
  <si>
    <t>Субвенции местным бюджетам на выполнение передаваемых полномочий субъектов Российской Федерации</t>
  </si>
  <si>
    <t>Единая субвенция местным бюджетам из бюджета субъекта Российской Федерации</t>
  </si>
  <si>
    <t>2 02 36900 00</t>
  </si>
  <si>
    <t>2 02 49999 00</t>
  </si>
  <si>
    <t>2 03 04099 14</t>
  </si>
  <si>
    <t>Прочие безвозмездные поступления от государственных (муниципальных) организаций в бюджеты муниципальных округов</t>
  </si>
  <si>
    <t>202 25786 05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</si>
  <si>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</si>
  <si>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202 25519 05</t>
  </si>
  <si>
    <t>Субсидии бюджетам муниципальных районов на поддержку отрасли культуры</t>
  </si>
  <si>
    <t>Доходы бюджета Верховажского муниципального округа по видам доходов, формируемые за счет налоговых и неналоговых доходов, а также безвозмездных поступлений на 2024-2026 годы в сравнении с ожидаемым исполнением доходов за 2023 год и отчетом бюджета Верховажского муниципального района за 2022 год</t>
  </si>
  <si>
    <t>Факт 2022 года</t>
  </si>
  <si>
    <t>Ожидаемое исполнение за 2023 год</t>
  </si>
  <si>
    <t>% исполнения плана 2024г. к 2023г.</t>
  </si>
  <si>
    <t>План 2026 год</t>
  </si>
  <si>
    <t>% исполнения плана 2026г. к 2023г.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</si>
  <si>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</si>
  <si>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</si>
  <si>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2 19 60010 05</t>
  </si>
  <si>
    <t>Налог, взимаемый в связи с применением патентной системы налогообложения, зачисляемый в бюджеты муниципальных округов</t>
  </si>
  <si>
    <t>105  04060 00</t>
  </si>
  <si>
    <t xml:space="preserve">2 02 20077 00 </t>
  </si>
  <si>
    <t xml:space="preserve">202 25213 00 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</si>
  <si>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</si>
  <si>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202 20300 00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</si>
  <si>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</si>
  <si>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</si>
  <si>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202 20303 00 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</si>
  <si>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</si>
  <si>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202 25440 00</t>
  </si>
  <si>
    <t>Субсидии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</si>
  <si>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202 25513 00</t>
  </si>
  <si>
    <t>Субсидии бюджетам на развитие сети учреждений культурно-досугового типа</t>
  </si>
  <si>
    <t>2 04 04099 00</t>
  </si>
  <si>
    <t>Прочие безвозмездные поступления от негосударственных организаций в бюджеты муниципальных округов</t>
  </si>
  <si>
    <t>1 14 02042 14</t>
  </si>
  <si>
    <t>1 06 06032 14</t>
  </si>
  <si>
    <t>1 17 01050 00</t>
  </si>
  <si>
    <t>202 25467 00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</si>
  <si>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</si>
  <si>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</si>
  <si>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2 02 35134 00</t>
  </si>
  <si>
    <t xml:space="preserve">2 02 35179 00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</si>
</sst>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0"/>
    <numFmt numFmtId="165" formatCode="000\.0\.00\.00000\.00\.0000\.000"/>
    <numFmt numFmtId="166" formatCode="0.0"/>
    <numFmt numFmtId="167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3" fillId="0" borderId="0" xfId="1" applyFont="1" applyFill="1" applyProtection="1">
      <protection hidden="1"/>
    </xf>
    <xf numFmtId="164" fontId="3" fillId="0" borderId="0" xfId="1" applyNumberFormat="1" applyFont="1" applyFill="1" applyProtection="1">
      <protection hidden="1"/>
    </xf>
    <xf numFmtId="0" fontId="3" fillId="0" borderId="1" xfId="1" applyFont="1" applyFill="1" applyBorder="1" applyProtection="1"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164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6" fillId="0" borderId="2" xfId="2" applyNumberFormat="1" applyFont="1" applyFill="1" applyBorder="1" applyAlignment="1" applyProtection="1">
      <alignment horizontal="left" vertical="center" wrapText="1"/>
      <protection hidden="1"/>
    </xf>
    <xf numFmtId="49" fontId="8" fillId="0" borderId="2" xfId="0" applyNumberFormat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top" wrapText="1"/>
      <protection hidden="1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165" fontId="6" fillId="0" borderId="2" xfId="2" applyNumberFormat="1" applyFont="1" applyFill="1" applyBorder="1" applyAlignment="1" applyProtection="1">
      <alignment vertical="top" wrapText="1"/>
      <protection hidden="1"/>
    </xf>
    <xf numFmtId="0" fontId="6" fillId="0" borderId="2" xfId="0" applyFont="1" applyFill="1" applyBorder="1" applyAlignment="1">
      <alignment vertical="center" wrapText="1"/>
    </xf>
    <xf numFmtId="49" fontId="6" fillId="4" borderId="2" xfId="0" applyNumberFormat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wrapText="1"/>
      <protection hidden="1"/>
    </xf>
    <xf numFmtId="0" fontId="8" fillId="0" borderId="2" xfId="0" applyFont="1" applyBorder="1" applyAlignment="1">
      <alignment horizontal="left" vertical="top" wrapText="1"/>
    </xf>
    <xf numFmtId="166" fontId="5" fillId="3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0" applyNumberFormat="1" applyFont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6" fontId="6" fillId="4" borderId="2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2" xfId="0" applyNumberFormat="1" applyFont="1" applyBorder="1" applyAlignment="1">
      <alignment horizontal="center" vertical="center"/>
    </xf>
    <xf numFmtId="166" fontId="11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2" xfId="1" applyNumberFormat="1" applyFont="1" applyFill="1" applyBorder="1" applyAlignment="1" applyProtection="1">
      <alignment horizontal="left" wrapText="1"/>
      <protection hidden="1"/>
    </xf>
    <xf numFmtId="0" fontId="5" fillId="3" borderId="2" xfId="1" applyNumberFormat="1" applyFont="1" applyFill="1" applyBorder="1" applyAlignment="1" applyProtection="1">
      <alignment horizontal="center" wrapText="1"/>
      <protection hidden="1"/>
    </xf>
    <xf numFmtId="0" fontId="5" fillId="3" borderId="2" xfId="1" applyNumberFormat="1" applyFont="1" applyFill="1" applyBorder="1" applyAlignment="1" applyProtection="1">
      <alignment horizontal="left" vertical="top" wrapText="1"/>
      <protection hidden="1"/>
    </xf>
    <xf numFmtId="165" fontId="5" fillId="3" borderId="2" xfId="1" applyNumberFormat="1" applyFont="1" applyFill="1" applyBorder="1" applyAlignment="1" applyProtection="1">
      <alignment vertical="top" wrapText="1"/>
      <protection hidden="1"/>
    </xf>
    <xf numFmtId="0" fontId="5" fillId="3" borderId="2" xfId="1" applyNumberFormat="1" applyFont="1" applyFill="1" applyBorder="1" applyAlignment="1" applyProtection="1">
      <alignment horizontal="center" vertical="top" wrapText="1"/>
      <protection hidden="1"/>
    </xf>
    <xf numFmtId="0" fontId="5" fillId="3" borderId="2" xfId="1" applyNumberFormat="1" applyFont="1" applyFill="1" applyBorder="1" applyAlignment="1" applyProtection="1">
      <alignment vertical="top" wrapText="1"/>
      <protection hidden="1"/>
    </xf>
    <xf numFmtId="0" fontId="6" fillId="0" borderId="2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wrapText="1"/>
    </xf>
    <xf numFmtId="166" fontId="9" fillId="3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center" wrapText="1"/>
    </xf>
    <xf numFmtId="0" fontId="5" fillId="3" borderId="2" xfId="1" applyNumberFormat="1" applyFont="1" applyFill="1" applyBorder="1" applyAlignment="1" applyProtection="1">
      <alignment horizontal="left" vertical="center" wrapText="1"/>
      <protection hidden="1"/>
    </xf>
    <xf numFmtId="0" fontId="5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/>
    </xf>
    <xf numFmtId="166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6" fillId="0" borderId="2" xfId="1" applyNumberFormat="1" applyFont="1" applyFill="1" applyBorder="1" applyAlignment="1" applyProtection="1">
      <alignment vertical="top" wrapText="1"/>
      <protection hidden="1"/>
    </xf>
    <xf numFmtId="0" fontId="6" fillId="0" borderId="2" xfId="1" applyNumberFormat="1" applyFont="1" applyFill="1" applyBorder="1" applyAlignment="1" applyProtection="1">
      <alignment horizontal="center" vertical="top" wrapText="1"/>
      <protection hidden="1"/>
    </xf>
    <xf numFmtId="164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  <xf numFmtId="0" fontId="0" fillId="0" borderId="0" xfId="0" applyFont="1"/>
    <xf numFmtId="0" fontId="5" fillId="0" borderId="2" xfId="1" applyNumberFormat="1" applyFont="1" applyFill="1" applyBorder="1" applyAlignment="1" applyProtection="1">
      <alignment horizontal="left" wrapText="1"/>
      <protection hidden="1"/>
    </xf>
    <xf numFmtId="49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alignment horizontal="left" vertical="top"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>
      <alignment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0" xfId="1" applyNumberFormat="1" applyFont="1" applyFill="1" applyBorder="1" applyAlignment="1" applyProtection="1">
      <alignment horizontal="left" vertical="top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0" fillId="0" borderId="0" xfId="0" applyNumberFormat="1"/>
    <xf numFmtId="167" fontId="6" fillId="0" borderId="2" xfId="3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 applyProtection="1">
      <alignment horizontal="center" wrapText="1"/>
      <protection hidden="1"/>
    </xf>
    <xf numFmtId="49" fontId="5" fillId="3" borderId="2" xfId="1" applyNumberFormat="1" applyFont="1" applyFill="1" applyBorder="1" applyAlignment="1" applyProtection="1">
      <alignment horizontal="center" vertical="top" wrapText="1"/>
      <protection hidden="1"/>
    </xf>
    <xf numFmtId="164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Protection="1">
      <protection hidden="1"/>
    </xf>
    <xf numFmtId="166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166" fontId="11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164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tabSelected="1" zoomScale="85" zoomScaleNormal="85" workbookViewId="0">
      <pane xSplit="4" ySplit="4" topLeftCell="E78" activePane="bottomRight" state="frozen"/>
      <selection pane="topRight" activeCell="E1" sqref="E1"/>
      <selection pane="bottomLeft" activeCell="A5" sqref="A5"/>
      <selection pane="bottomRight" activeCell="L85" sqref="L85"/>
    </sheetView>
  </sheetViews>
  <sheetFormatPr defaultRowHeight="15" x14ac:dyDescent="0.25"/>
  <cols>
    <col min="1" max="1" width="18.5703125" customWidth="1"/>
    <col min="2" max="2" width="6.85546875" customWidth="1"/>
    <col min="3" max="3" width="5.85546875" customWidth="1"/>
    <col min="4" max="4" width="56.140625" customWidth="1"/>
    <col min="5" max="5" width="17.42578125" style="58" customWidth="1"/>
    <col min="6" max="6" width="19.28515625" style="58" customWidth="1"/>
    <col min="7" max="7" width="13.140625" customWidth="1"/>
    <col min="8" max="8" width="12.5703125" customWidth="1"/>
    <col min="9" max="9" width="15.140625" customWidth="1"/>
    <col min="10" max="10" width="12.42578125" customWidth="1"/>
    <col min="11" max="11" width="16.85546875" bestFit="1" customWidth="1"/>
    <col min="12" max="12" width="13.28515625" customWidth="1"/>
  </cols>
  <sheetData>
    <row r="1" spans="1:16" ht="57.75" customHeight="1" x14ac:dyDescent="0.25">
      <c r="A1" s="83" t="s">
        <v>146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6" ht="18.75" x14ac:dyDescent="0.3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6" ht="18.75" x14ac:dyDescent="0.3">
      <c r="A3" s="3"/>
      <c r="B3" s="3"/>
      <c r="C3" s="3"/>
      <c r="D3" s="3"/>
      <c r="E3" s="77"/>
      <c r="F3" s="4"/>
      <c r="G3" s="4"/>
      <c r="H3" s="4"/>
      <c r="I3" s="4"/>
      <c r="J3" s="4"/>
      <c r="K3" s="4" t="s">
        <v>2</v>
      </c>
      <c r="L3" s="5"/>
    </row>
    <row r="4" spans="1:16" ht="112.5" x14ac:dyDescent="0.25">
      <c r="A4" s="84" t="s">
        <v>0</v>
      </c>
      <c r="B4" s="84"/>
      <c r="C4" s="84"/>
      <c r="D4" s="6" t="s">
        <v>1</v>
      </c>
      <c r="E4" s="76" t="s">
        <v>147</v>
      </c>
      <c r="F4" s="76" t="s">
        <v>148</v>
      </c>
      <c r="G4" s="57" t="s">
        <v>68</v>
      </c>
      <c r="H4" s="57" t="s">
        <v>149</v>
      </c>
      <c r="I4" s="57" t="s">
        <v>80</v>
      </c>
      <c r="J4" s="57" t="s">
        <v>81</v>
      </c>
      <c r="K4" s="57" t="s">
        <v>150</v>
      </c>
      <c r="L4" s="57" t="s">
        <v>151</v>
      </c>
    </row>
    <row r="5" spans="1:16" ht="15.75" x14ac:dyDescent="0.25">
      <c r="A5" s="29" t="s">
        <v>3</v>
      </c>
      <c r="B5" s="30" t="s">
        <v>16</v>
      </c>
      <c r="C5" s="30" t="s">
        <v>17</v>
      </c>
      <c r="D5" s="29" t="s">
        <v>36</v>
      </c>
      <c r="E5" s="23">
        <f>E6+E8+E13+E22+E23+E32+E34+E35+E39+E40</f>
        <v>243487</v>
      </c>
      <c r="F5" s="23">
        <f>F6+F8+F13+F22+F23+F32+F34+F35+F39+F40+F18</f>
        <v>244626</v>
      </c>
      <c r="G5" s="23">
        <f>G6+G8+G13+G22+G23+G32+G34+G35+G39+G40+G18</f>
        <v>251935</v>
      </c>
      <c r="H5" s="23">
        <f>G5/F5*100</f>
        <v>102.98782631445553</v>
      </c>
      <c r="I5" s="23">
        <f>I6+I8+I13+I22+I23+I32+I34+I35+I39+I40+I18</f>
        <v>269716</v>
      </c>
      <c r="J5" s="23">
        <f>I5/F5*100</f>
        <v>110.25647314676281</v>
      </c>
      <c r="K5" s="23">
        <f>K6+K8+K13+K22+K23+K32+K34+K35+K39+K40+K18</f>
        <v>285582</v>
      </c>
      <c r="L5" s="23">
        <f>K5/F5*100</f>
        <v>116.74229231561651</v>
      </c>
      <c r="P5" s="70"/>
    </row>
    <row r="6" spans="1:16" ht="15.75" x14ac:dyDescent="0.25">
      <c r="A6" s="29" t="s">
        <v>4</v>
      </c>
      <c r="B6" s="30" t="s">
        <v>16</v>
      </c>
      <c r="C6" s="74" t="s">
        <v>17</v>
      </c>
      <c r="D6" s="31" t="s">
        <v>21</v>
      </c>
      <c r="E6" s="23">
        <f>E7</f>
        <v>168199.1</v>
      </c>
      <c r="F6" s="23">
        <f>F7</f>
        <v>165479</v>
      </c>
      <c r="G6" s="23">
        <f>G7</f>
        <v>182791</v>
      </c>
      <c r="H6" s="23">
        <f>G6/F6*100</f>
        <v>110.46175043358977</v>
      </c>
      <c r="I6" s="23">
        <f>I7</f>
        <v>196807</v>
      </c>
      <c r="J6" s="23">
        <f t="shared" ref="J6:J40" si="0">I6/F6*100</f>
        <v>118.93170734655152</v>
      </c>
      <c r="K6" s="23">
        <f>K7</f>
        <v>210915</v>
      </c>
      <c r="L6" s="23">
        <f t="shared" ref="L6:L40" si="1">K6/F6*100</f>
        <v>127.45726043788032</v>
      </c>
      <c r="M6" s="58"/>
    </row>
    <row r="7" spans="1:16" ht="15.75" x14ac:dyDescent="0.25">
      <c r="A7" s="60" t="s">
        <v>90</v>
      </c>
      <c r="B7" s="61" t="s">
        <v>16</v>
      </c>
      <c r="C7" s="61" t="s">
        <v>17</v>
      </c>
      <c r="D7" s="62" t="s">
        <v>91</v>
      </c>
      <c r="E7" s="63">
        <v>168199.1</v>
      </c>
      <c r="F7" s="63">
        <v>165479</v>
      </c>
      <c r="G7" s="63">
        <v>182791</v>
      </c>
      <c r="H7" s="63">
        <f>G7/F7*100</f>
        <v>110.46175043358977</v>
      </c>
      <c r="I7" s="63">
        <v>196807</v>
      </c>
      <c r="J7" s="63">
        <f t="shared" si="0"/>
        <v>118.93170734655152</v>
      </c>
      <c r="K7" s="63">
        <v>210915</v>
      </c>
      <c r="L7" s="52">
        <f t="shared" si="1"/>
        <v>127.45726043788032</v>
      </c>
      <c r="M7" s="58"/>
    </row>
    <row r="8" spans="1:16" ht="47.25" x14ac:dyDescent="0.25">
      <c r="A8" s="32" t="s">
        <v>38</v>
      </c>
      <c r="B8" s="33" t="s">
        <v>16</v>
      </c>
      <c r="C8" s="33" t="s">
        <v>17</v>
      </c>
      <c r="D8" s="31" t="s">
        <v>37</v>
      </c>
      <c r="E8" s="23">
        <f>E9+E10+E11+E12</f>
        <v>19888</v>
      </c>
      <c r="F8" s="23">
        <f>F9+F10+F11+F12</f>
        <v>21537</v>
      </c>
      <c r="G8" s="23">
        <f t="shared" ref="G8" si="2">G9+G10+G11+G12</f>
        <v>23858</v>
      </c>
      <c r="H8" s="23">
        <f t="shared" ref="H8:H40" si="3">G8/F8*100</f>
        <v>110.77680271161256</v>
      </c>
      <c r="I8" s="23">
        <f>I9+I10+I11+I12</f>
        <v>24476</v>
      </c>
      <c r="J8" s="23">
        <f t="shared" si="0"/>
        <v>113.64628314064169</v>
      </c>
      <c r="K8" s="23">
        <f>K9+K10+K11+K12</f>
        <v>25594</v>
      </c>
      <c r="L8" s="23">
        <f t="shared" si="1"/>
        <v>118.83734967729953</v>
      </c>
    </row>
    <row r="9" spans="1:16" ht="94.5" x14ac:dyDescent="0.25">
      <c r="A9" s="18" t="s">
        <v>64</v>
      </c>
      <c r="B9" s="11" t="s">
        <v>16</v>
      </c>
      <c r="C9" s="12" t="s">
        <v>18</v>
      </c>
      <c r="D9" s="13" t="s">
        <v>57</v>
      </c>
      <c r="E9" s="50">
        <v>9970</v>
      </c>
      <c r="F9" s="50">
        <v>10300</v>
      </c>
      <c r="G9" s="50">
        <v>10784</v>
      </c>
      <c r="H9" s="50">
        <f t="shared" si="3"/>
        <v>104.69902912621359</v>
      </c>
      <c r="I9" s="50">
        <v>11014</v>
      </c>
      <c r="J9" s="50">
        <f t="shared" si="0"/>
        <v>106.93203883495146</v>
      </c>
      <c r="K9" s="50">
        <v>11517</v>
      </c>
      <c r="L9" s="50">
        <f t="shared" si="1"/>
        <v>111.81553398058253</v>
      </c>
    </row>
    <row r="10" spans="1:16" ht="110.25" x14ac:dyDescent="0.25">
      <c r="A10" s="18" t="s">
        <v>65</v>
      </c>
      <c r="B10" s="11" t="s">
        <v>16</v>
      </c>
      <c r="C10" s="12" t="s">
        <v>18</v>
      </c>
      <c r="D10" s="13" t="s">
        <v>39</v>
      </c>
      <c r="E10" s="50">
        <v>53.8</v>
      </c>
      <c r="F10" s="50">
        <v>40</v>
      </c>
      <c r="G10" s="50">
        <v>50</v>
      </c>
      <c r="H10" s="50">
        <f t="shared" si="3"/>
        <v>125</v>
      </c>
      <c r="I10" s="50">
        <v>50</v>
      </c>
      <c r="J10" s="50">
        <f t="shared" si="0"/>
        <v>125</v>
      </c>
      <c r="K10" s="50">
        <v>50</v>
      </c>
      <c r="L10" s="50">
        <f t="shared" si="1"/>
        <v>125</v>
      </c>
    </row>
    <row r="11" spans="1:16" ht="94.5" x14ac:dyDescent="0.25">
      <c r="A11" s="18" t="s">
        <v>66</v>
      </c>
      <c r="B11" s="11" t="s">
        <v>16</v>
      </c>
      <c r="C11" s="12" t="s">
        <v>18</v>
      </c>
      <c r="D11" s="13" t="s">
        <v>40</v>
      </c>
      <c r="E11" s="50">
        <v>11008</v>
      </c>
      <c r="F11" s="50">
        <v>12297</v>
      </c>
      <c r="G11" s="50">
        <v>14314</v>
      </c>
      <c r="H11" s="50">
        <f t="shared" si="3"/>
        <v>116.40237456290153</v>
      </c>
      <c r="I11" s="50">
        <v>14685</v>
      </c>
      <c r="J11" s="50">
        <f t="shared" si="0"/>
        <v>119.41937057818981</v>
      </c>
      <c r="K11" s="50">
        <v>15356</v>
      </c>
      <c r="L11" s="50">
        <f t="shared" si="1"/>
        <v>124.87598601284866</v>
      </c>
    </row>
    <row r="12" spans="1:16" ht="94.5" x14ac:dyDescent="0.25">
      <c r="A12" s="18" t="s">
        <v>67</v>
      </c>
      <c r="B12" s="11" t="s">
        <v>16</v>
      </c>
      <c r="C12" s="12" t="s">
        <v>18</v>
      </c>
      <c r="D12" s="13" t="s">
        <v>41</v>
      </c>
      <c r="E12" s="50">
        <v>-1143.8</v>
      </c>
      <c r="F12" s="50">
        <v>-1100</v>
      </c>
      <c r="G12" s="50">
        <v>-1290</v>
      </c>
      <c r="H12" s="50">
        <f t="shared" si="3"/>
        <v>117.27272727272727</v>
      </c>
      <c r="I12" s="50">
        <v>-1273</v>
      </c>
      <c r="J12" s="50">
        <f t="shared" si="0"/>
        <v>115.72727272727272</v>
      </c>
      <c r="K12" s="50">
        <v>-1329</v>
      </c>
      <c r="L12" s="50">
        <f t="shared" si="1"/>
        <v>120.81818181818183</v>
      </c>
    </row>
    <row r="13" spans="1:16" ht="15.75" x14ac:dyDescent="0.25">
      <c r="A13" s="33" t="s">
        <v>5</v>
      </c>
      <c r="B13" s="33" t="s">
        <v>16</v>
      </c>
      <c r="C13" s="33" t="s">
        <v>17</v>
      </c>
      <c r="D13" s="31" t="s">
        <v>22</v>
      </c>
      <c r="E13" s="23">
        <f>E14+E15+E16+E17</f>
        <v>37700.200000000012</v>
      </c>
      <c r="F13" s="23">
        <f t="shared" ref="F13:G13" si="4">F14+F15+F16+F17</f>
        <v>27051</v>
      </c>
      <c r="G13" s="23">
        <f t="shared" si="4"/>
        <v>28403</v>
      </c>
      <c r="H13" s="23">
        <f t="shared" si="3"/>
        <v>104.99796680344535</v>
      </c>
      <c r="I13" s="23">
        <f>I14+I15+I16+I17</f>
        <v>31453</v>
      </c>
      <c r="J13" s="23">
        <f t="shared" si="0"/>
        <v>116.2729658792651</v>
      </c>
      <c r="K13" s="23">
        <f>K14+K15+K16+K17</f>
        <v>31992</v>
      </c>
      <c r="L13" s="23">
        <f t="shared" si="1"/>
        <v>118.265498502828</v>
      </c>
    </row>
    <row r="14" spans="1:16" ht="31.5" x14ac:dyDescent="0.25">
      <c r="A14" s="17" t="s">
        <v>92</v>
      </c>
      <c r="B14" s="9" t="s">
        <v>16</v>
      </c>
      <c r="C14" s="9" t="s">
        <v>18</v>
      </c>
      <c r="D14" s="13" t="s">
        <v>42</v>
      </c>
      <c r="E14" s="51">
        <v>35127.300000000003</v>
      </c>
      <c r="F14" s="51">
        <v>26150</v>
      </c>
      <c r="G14" s="24">
        <v>26823</v>
      </c>
      <c r="H14" s="26">
        <f t="shared" si="3"/>
        <v>102.5736137667304</v>
      </c>
      <c r="I14" s="25">
        <v>29385</v>
      </c>
      <c r="J14" s="26">
        <f t="shared" si="0"/>
        <v>112.37093690248565</v>
      </c>
      <c r="K14" s="25">
        <v>29826</v>
      </c>
      <c r="L14" s="26">
        <f t="shared" si="1"/>
        <v>114.05736137667304</v>
      </c>
    </row>
    <row r="15" spans="1:16" ht="31.5" x14ac:dyDescent="0.25">
      <c r="A15" s="17" t="s">
        <v>93</v>
      </c>
      <c r="B15" s="9" t="s">
        <v>16</v>
      </c>
      <c r="C15" s="9" t="s">
        <v>18</v>
      </c>
      <c r="D15" s="10" t="s">
        <v>23</v>
      </c>
      <c r="E15" s="51">
        <v>-5.2</v>
      </c>
      <c r="F15" s="51">
        <v>-211</v>
      </c>
      <c r="G15" s="24">
        <v>0</v>
      </c>
      <c r="H15" s="26">
        <f t="shared" si="3"/>
        <v>0</v>
      </c>
      <c r="I15" s="25">
        <v>0</v>
      </c>
      <c r="J15" s="26">
        <f t="shared" si="0"/>
        <v>0</v>
      </c>
      <c r="K15" s="25">
        <v>0</v>
      </c>
      <c r="L15" s="26">
        <f t="shared" si="1"/>
        <v>0</v>
      </c>
    </row>
    <row r="16" spans="1:16" ht="15.75" x14ac:dyDescent="0.25">
      <c r="A16" s="17" t="s">
        <v>94</v>
      </c>
      <c r="B16" s="9" t="s">
        <v>16</v>
      </c>
      <c r="C16" s="9" t="s">
        <v>18</v>
      </c>
      <c r="D16" s="10" t="s">
        <v>24</v>
      </c>
      <c r="E16" s="51">
        <v>1118.8</v>
      </c>
      <c r="F16" s="51">
        <v>400</v>
      </c>
      <c r="G16" s="24">
        <v>115</v>
      </c>
      <c r="H16" s="26">
        <f t="shared" si="3"/>
        <v>28.749999999999996</v>
      </c>
      <c r="I16" s="25">
        <v>585</v>
      </c>
      <c r="J16" s="26">
        <f t="shared" si="0"/>
        <v>146.25</v>
      </c>
      <c r="K16" s="25">
        <v>665</v>
      </c>
      <c r="L16" s="26">
        <f t="shared" si="1"/>
        <v>166.25</v>
      </c>
    </row>
    <row r="17" spans="1:12" ht="47.25" x14ac:dyDescent="0.25">
      <c r="A17" s="17" t="s">
        <v>156</v>
      </c>
      <c r="B17" s="9" t="s">
        <v>16</v>
      </c>
      <c r="C17" s="9" t="s">
        <v>18</v>
      </c>
      <c r="D17" s="10" t="s">
        <v>155</v>
      </c>
      <c r="E17" s="51">
        <v>1459.3</v>
      </c>
      <c r="F17" s="51">
        <v>712</v>
      </c>
      <c r="G17" s="24">
        <v>1465</v>
      </c>
      <c r="H17" s="26">
        <f t="shared" si="3"/>
        <v>205.75842696629212</v>
      </c>
      <c r="I17" s="25">
        <v>1483</v>
      </c>
      <c r="J17" s="26">
        <f t="shared" si="0"/>
        <v>208.2865168539326</v>
      </c>
      <c r="K17" s="25">
        <v>1501</v>
      </c>
      <c r="L17" s="26">
        <f t="shared" si="1"/>
        <v>210.81460674157304</v>
      </c>
    </row>
    <row r="18" spans="1:12" ht="23.25" customHeight="1" x14ac:dyDescent="0.25">
      <c r="A18" s="36" t="s">
        <v>83</v>
      </c>
      <c r="B18" s="36" t="s">
        <v>16</v>
      </c>
      <c r="C18" s="37" t="s">
        <v>17</v>
      </c>
      <c r="D18" s="64" t="s">
        <v>84</v>
      </c>
      <c r="E18" s="39">
        <f>SUM(E19:E21)</f>
        <v>0</v>
      </c>
      <c r="F18" s="39">
        <f>+SUM(F19:F21)</f>
        <v>6828</v>
      </c>
      <c r="G18" s="39">
        <f>SUM(G19:G21)</f>
        <v>8263</v>
      </c>
      <c r="H18" s="23">
        <f>G18/F18*100</f>
        <v>121.01640304628003</v>
      </c>
      <c r="I18" s="39">
        <f>SUM(I19:I21)</f>
        <v>8353</v>
      </c>
      <c r="J18" s="23">
        <f>I18/F18*100</f>
        <v>122.33450497949619</v>
      </c>
      <c r="K18" s="39">
        <f>SUM(K19:K21)</f>
        <v>8445</v>
      </c>
      <c r="L18" s="23">
        <f>K18/F18*100</f>
        <v>123.68189806678383</v>
      </c>
    </row>
    <row r="19" spans="1:12" ht="55.5" customHeight="1" x14ac:dyDescent="0.25">
      <c r="A19" s="17" t="s">
        <v>88</v>
      </c>
      <c r="B19" s="17" t="s">
        <v>16</v>
      </c>
      <c r="C19" s="9" t="s">
        <v>18</v>
      </c>
      <c r="D19" s="10" t="s">
        <v>85</v>
      </c>
      <c r="E19" s="51">
        <v>0</v>
      </c>
      <c r="F19" s="51">
        <v>3095</v>
      </c>
      <c r="G19" s="25">
        <v>4304</v>
      </c>
      <c r="H19" s="63">
        <f t="shared" ref="H19:H21" si="5">G19/F19*100</f>
        <v>139.06300484652664</v>
      </c>
      <c r="I19" s="25">
        <v>4394</v>
      </c>
      <c r="J19" s="63">
        <f t="shared" ref="J19:J21" si="6">I19/F19*100</f>
        <v>141.97092084006462</v>
      </c>
      <c r="K19" s="25">
        <v>4486</v>
      </c>
      <c r="L19" s="63">
        <f t="shared" ref="L19:L21" si="7">K19/F19*100</f>
        <v>144.94345718901454</v>
      </c>
    </row>
    <row r="20" spans="1:12" ht="53.25" customHeight="1" x14ac:dyDescent="0.25">
      <c r="A20" s="17" t="s">
        <v>172</v>
      </c>
      <c r="B20" s="17" t="s">
        <v>16</v>
      </c>
      <c r="C20" s="9" t="s">
        <v>18</v>
      </c>
      <c r="D20" s="10" t="s">
        <v>86</v>
      </c>
      <c r="E20" s="51">
        <v>0</v>
      </c>
      <c r="F20" s="51">
        <v>1077</v>
      </c>
      <c r="G20" s="25">
        <v>1217</v>
      </c>
      <c r="H20" s="63">
        <f t="shared" si="5"/>
        <v>112.99907149489323</v>
      </c>
      <c r="I20" s="25">
        <v>1217</v>
      </c>
      <c r="J20" s="63">
        <f t="shared" si="6"/>
        <v>112.99907149489323</v>
      </c>
      <c r="K20" s="25">
        <v>1217</v>
      </c>
      <c r="L20" s="63">
        <f t="shared" si="7"/>
        <v>112.99907149489323</v>
      </c>
    </row>
    <row r="21" spans="1:12" ht="56.25" customHeight="1" x14ac:dyDescent="0.25">
      <c r="A21" s="17" t="s">
        <v>89</v>
      </c>
      <c r="B21" s="17" t="s">
        <v>16</v>
      </c>
      <c r="C21" s="9" t="s">
        <v>18</v>
      </c>
      <c r="D21" s="10" t="s">
        <v>87</v>
      </c>
      <c r="E21" s="51">
        <v>0</v>
      </c>
      <c r="F21" s="51">
        <v>2656</v>
      </c>
      <c r="G21" s="25">
        <v>2742</v>
      </c>
      <c r="H21" s="63">
        <f t="shared" si="5"/>
        <v>103.23795180722892</v>
      </c>
      <c r="I21" s="25">
        <v>2742</v>
      </c>
      <c r="J21" s="63">
        <f t="shared" si="6"/>
        <v>103.23795180722892</v>
      </c>
      <c r="K21" s="25">
        <v>2742</v>
      </c>
      <c r="L21" s="63">
        <f t="shared" si="7"/>
        <v>103.23795180722892</v>
      </c>
    </row>
    <row r="22" spans="1:12" ht="24" customHeight="1" x14ac:dyDescent="0.25">
      <c r="A22" s="31" t="s">
        <v>6</v>
      </c>
      <c r="B22" s="33" t="s">
        <v>16</v>
      </c>
      <c r="C22" s="33" t="s">
        <v>18</v>
      </c>
      <c r="D22" s="31" t="s">
        <v>25</v>
      </c>
      <c r="E22" s="23">
        <v>1933.9</v>
      </c>
      <c r="F22" s="23">
        <v>1246</v>
      </c>
      <c r="G22" s="23">
        <v>1453</v>
      </c>
      <c r="H22" s="23">
        <f t="shared" si="3"/>
        <v>116.6131621187801</v>
      </c>
      <c r="I22" s="23">
        <v>1453</v>
      </c>
      <c r="J22" s="23">
        <f t="shared" si="0"/>
        <v>116.6131621187801</v>
      </c>
      <c r="K22" s="23">
        <v>1453</v>
      </c>
      <c r="L22" s="23">
        <f t="shared" si="1"/>
        <v>116.6131621187801</v>
      </c>
    </row>
    <row r="23" spans="1:12" ht="50.25" customHeight="1" x14ac:dyDescent="0.25">
      <c r="A23" s="31" t="s">
        <v>7</v>
      </c>
      <c r="B23" s="33" t="s">
        <v>16</v>
      </c>
      <c r="C23" s="33" t="s">
        <v>17</v>
      </c>
      <c r="D23" s="31" t="s">
        <v>26</v>
      </c>
      <c r="E23" s="23">
        <f>SUM(E24:E31)</f>
        <v>5621.5</v>
      </c>
      <c r="F23" s="23">
        <f>SUM(F24:F31)</f>
        <v>5037</v>
      </c>
      <c r="G23" s="23">
        <f>SUM(G24:G31)</f>
        <v>4796</v>
      </c>
      <c r="H23" s="23">
        <f t="shared" si="3"/>
        <v>95.215405995632324</v>
      </c>
      <c r="I23" s="23">
        <f>SUM(I24:I31)</f>
        <v>4796</v>
      </c>
      <c r="J23" s="23">
        <f t="shared" si="0"/>
        <v>95.215405995632324</v>
      </c>
      <c r="K23" s="23">
        <f>SUM(K24:K31)</f>
        <v>4796</v>
      </c>
      <c r="L23" s="23">
        <f t="shared" si="1"/>
        <v>95.215405995632324</v>
      </c>
    </row>
    <row r="24" spans="1:12" ht="116.25" customHeight="1" x14ac:dyDescent="0.25">
      <c r="A24" s="17" t="s">
        <v>69</v>
      </c>
      <c r="B24" s="9" t="s">
        <v>16</v>
      </c>
      <c r="C24" s="9" t="s">
        <v>19</v>
      </c>
      <c r="D24" s="10" t="s">
        <v>103</v>
      </c>
      <c r="E24" s="51">
        <v>4396.7</v>
      </c>
      <c r="F24" s="51">
        <v>0</v>
      </c>
      <c r="G24" s="24">
        <v>0</v>
      </c>
      <c r="H24" s="26" t="e">
        <f t="shared" si="3"/>
        <v>#DIV/0!</v>
      </c>
      <c r="I24" s="24">
        <v>0</v>
      </c>
      <c r="J24" s="26" t="e">
        <f t="shared" si="0"/>
        <v>#DIV/0!</v>
      </c>
      <c r="K24" s="24">
        <v>0</v>
      </c>
      <c r="L24" s="26" t="e">
        <f t="shared" si="1"/>
        <v>#DIV/0!</v>
      </c>
    </row>
    <row r="25" spans="1:12" ht="102.75" customHeight="1" x14ac:dyDescent="0.25">
      <c r="A25" s="17" t="s">
        <v>100</v>
      </c>
      <c r="B25" s="9" t="s">
        <v>16</v>
      </c>
      <c r="C25" s="9" t="s">
        <v>19</v>
      </c>
      <c r="D25" s="10" t="s">
        <v>99</v>
      </c>
      <c r="E25" s="51">
        <v>0</v>
      </c>
      <c r="F25" s="51">
        <v>3040</v>
      </c>
      <c r="G25" s="24">
        <v>2600</v>
      </c>
      <c r="H25" s="26">
        <f t="shared" si="3"/>
        <v>85.526315789473685</v>
      </c>
      <c r="I25" s="24">
        <v>2600</v>
      </c>
      <c r="J25" s="26">
        <f t="shared" si="0"/>
        <v>85.526315789473685</v>
      </c>
      <c r="K25" s="24">
        <v>2600</v>
      </c>
      <c r="L25" s="26">
        <f t="shared" si="1"/>
        <v>85.526315789473685</v>
      </c>
    </row>
    <row r="26" spans="1:12" ht="94.5" x14ac:dyDescent="0.25">
      <c r="A26" s="17" t="s">
        <v>101</v>
      </c>
      <c r="B26" s="9" t="s">
        <v>16</v>
      </c>
      <c r="C26" s="9" t="s">
        <v>19</v>
      </c>
      <c r="D26" s="10" t="s">
        <v>102</v>
      </c>
      <c r="E26" s="51">
        <v>0</v>
      </c>
      <c r="F26" s="51">
        <v>194</v>
      </c>
      <c r="G26" s="24">
        <v>194</v>
      </c>
      <c r="H26" s="26">
        <f t="shared" si="3"/>
        <v>100</v>
      </c>
      <c r="I26" s="24">
        <v>194</v>
      </c>
      <c r="J26" s="26">
        <f t="shared" si="0"/>
        <v>100</v>
      </c>
      <c r="K26" s="24">
        <v>194</v>
      </c>
      <c r="L26" s="26">
        <f t="shared" si="1"/>
        <v>100</v>
      </c>
    </row>
    <row r="27" spans="1:12" ht="49.5" customHeight="1" x14ac:dyDescent="0.25">
      <c r="A27" s="17" t="s">
        <v>70</v>
      </c>
      <c r="B27" s="9" t="s">
        <v>16</v>
      </c>
      <c r="C27" s="9" t="s">
        <v>19</v>
      </c>
      <c r="D27" s="10" t="s">
        <v>82</v>
      </c>
      <c r="E27" s="51">
        <v>0</v>
      </c>
      <c r="F27" s="51">
        <v>0</v>
      </c>
      <c r="G27" s="24">
        <v>0</v>
      </c>
      <c r="H27" s="26" t="e">
        <f t="shared" si="3"/>
        <v>#DIV/0!</v>
      </c>
      <c r="I27" s="24">
        <v>0</v>
      </c>
      <c r="J27" s="26" t="e">
        <f t="shared" si="0"/>
        <v>#DIV/0!</v>
      </c>
      <c r="K27" s="24">
        <v>0</v>
      </c>
      <c r="L27" s="26" t="e">
        <f t="shared" si="1"/>
        <v>#DIV/0!</v>
      </c>
    </row>
    <row r="28" spans="1:12" ht="47.25" x14ac:dyDescent="0.25">
      <c r="A28" s="17" t="s">
        <v>8</v>
      </c>
      <c r="B28" s="9" t="s">
        <v>16</v>
      </c>
      <c r="C28" s="9">
        <v>120</v>
      </c>
      <c r="D28" s="10" t="s">
        <v>27</v>
      </c>
      <c r="E28" s="51">
        <v>606.79999999999995</v>
      </c>
      <c r="F28" s="51">
        <v>0</v>
      </c>
      <c r="G28" s="24">
        <v>0</v>
      </c>
      <c r="H28" s="26" t="e">
        <f t="shared" si="3"/>
        <v>#DIV/0!</v>
      </c>
      <c r="I28" s="24">
        <v>0</v>
      </c>
      <c r="J28" s="26" t="e">
        <f t="shared" si="0"/>
        <v>#DIV/0!</v>
      </c>
      <c r="K28" s="24">
        <v>0</v>
      </c>
      <c r="L28" s="26" t="e">
        <f t="shared" si="1"/>
        <v>#DIV/0!</v>
      </c>
    </row>
    <row r="29" spans="1:12" ht="47.25" x14ac:dyDescent="0.25">
      <c r="A29" s="17" t="s">
        <v>97</v>
      </c>
      <c r="B29" s="9" t="s">
        <v>16</v>
      </c>
      <c r="C29" s="9" t="s">
        <v>19</v>
      </c>
      <c r="D29" s="10" t="s">
        <v>98</v>
      </c>
      <c r="E29" s="51">
        <v>0</v>
      </c>
      <c r="F29" s="51">
        <v>1068</v>
      </c>
      <c r="G29" s="24">
        <v>1384</v>
      </c>
      <c r="H29" s="26">
        <f t="shared" si="3"/>
        <v>129.5880149812734</v>
      </c>
      <c r="I29" s="24">
        <v>1384</v>
      </c>
      <c r="J29" s="26">
        <f t="shared" si="0"/>
        <v>129.5880149812734</v>
      </c>
      <c r="K29" s="24">
        <v>1384</v>
      </c>
      <c r="L29" s="26">
        <f t="shared" si="1"/>
        <v>129.5880149812734</v>
      </c>
    </row>
    <row r="30" spans="1:12" ht="47.25" x14ac:dyDescent="0.25">
      <c r="A30" s="17" t="s">
        <v>9</v>
      </c>
      <c r="B30" s="9" t="s">
        <v>16</v>
      </c>
      <c r="C30" s="9">
        <v>120</v>
      </c>
      <c r="D30" s="10" t="s">
        <v>28</v>
      </c>
      <c r="E30" s="51">
        <v>618</v>
      </c>
      <c r="F30" s="51">
        <v>0</v>
      </c>
      <c r="G30" s="24">
        <v>0</v>
      </c>
      <c r="H30" s="26" t="e">
        <f t="shared" ref="H30:H31" si="8">G30/F30*100</f>
        <v>#DIV/0!</v>
      </c>
      <c r="I30" s="24">
        <v>0</v>
      </c>
      <c r="J30" s="26" t="e">
        <f t="shared" ref="J30:J31" si="9">I30/F30*100</f>
        <v>#DIV/0!</v>
      </c>
      <c r="K30" s="24">
        <v>0</v>
      </c>
      <c r="L30" s="26" t="e">
        <f t="shared" ref="L30:L31" si="10">K30/F30*100</f>
        <v>#DIV/0!</v>
      </c>
    </row>
    <row r="31" spans="1:12" ht="98.25" customHeight="1" x14ac:dyDescent="0.25">
      <c r="A31" s="17" t="s">
        <v>95</v>
      </c>
      <c r="B31" s="9" t="s">
        <v>16</v>
      </c>
      <c r="C31" s="9" t="s">
        <v>19</v>
      </c>
      <c r="D31" s="10" t="s">
        <v>96</v>
      </c>
      <c r="E31" s="51">
        <v>0</v>
      </c>
      <c r="F31" s="51">
        <v>735</v>
      </c>
      <c r="G31" s="24">
        <v>618</v>
      </c>
      <c r="H31" s="26">
        <f t="shared" si="8"/>
        <v>84.08163265306122</v>
      </c>
      <c r="I31" s="24">
        <v>618</v>
      </c>
      <c r="J31" s="26">
        <f t="shared" si="9"/>
        <v>84.08163265306122</v>
      </c>
      <c r="K31" s="24">
        <v>618</v>
      </c>
      <c r="L31" s="26">
        <f t="shared" si="10"/>
        <v>84.08163265306122</v>
      </c>
    </row>
    <row r="32" spans="1:12" ht="31.5" x14ac:dyDescent="0.25">
      <c r="A32" s="31" t="s">
        <v>10</v>
      </c>
      <c r="B32" s="33" t="s">
        <v>16</v>
      </c>
      <c r="C32" s="33" t="s">
        <v>17</v>
      </c>
      <c r="D32" s="31" t="s">
        <v>29</v>
      </c>
      <c r="E32" s="23">
        <f>E33</f>
        <v>109.3</v>
      </c>
      <c r="F32" s="23">
        <f t="shared" ref="F32:G32" si="11">F33</f>
        <v>125</v>
      </c>
      <c r="G32" s="23">
        <f t="shared" si="11"/>
        <v>136</v>
      </c>
      <c r="H32" s="23">
        <f t="shared" si="3"/>
        <v>108.80000000000001</v>
      </c>
      <c r="I32" s="23">
        <f>I33</f>
        <v>143</v>
      </c>
      <c r="J32" s="23">
        <f t="shared" si="0"/>
        <v>114.39999999999999</v>
      </c>
      <c r="K32" s="23">
        <f>K33</f>
        <v>152</v>
      </c>
      <c r="L32" s="23">
        <f t="shared" si="1"/>
        <v>121.6</v>
      </c>
    </row>
    <row r="33" spans="1:12" ht="38.25" customHeight="1" x14ac:dyDescent="0.25">
      <c r="A33" s="17" t="s">
        <v>11</v>
      </c>
      <c r="B33" s="9" t="s">
        <v>16</v>
      </c>
      <c r="C33" s="9">
        <v>120</v>
      </c>
      <c r="D33" s="7" t="s">
        <v>30</v>
      </c>
      <c r="E33" s="51">
        <v>109.3</v>
      </c>
      <c r="F33" s="51">
        <v>125</v>
      </c>
      <c r="G33" s="25">
        <v>136</v>
      </c>
      <c r="H33" s="26">
        <f t="shared" si="3"/>
        <v>108.80000000000001</v>
      </c>
      <c r="I33" s="25">
        <v>143</v>
      </c>
      <c r="J33" s="26">
        <f t="shared" si="0"/>
        <v>114.39999999999999</v>
      </c>
      <c r="K33" s="25">
        <v>152</v>
      </c>
      <c r="L33" s="26">
        <f t="shared" si="1"/>
        <v>121.6</v>
      </c>
    </row>
    <row r="34" spans="1:12" ht="50.25" customHeight="1" x14ac:dyDescent="0.25">
      <c r="A34" s="31" t="s">
        <v>104</v>
      </c>
      <c r="B34" s="33" t="s">
        <v>16</v>
      </c>
      <c r="C34" s="75" t="s">
        <v>17</v>
      </c>
      <c r="D34" s="31" t="s">
        <v>43</v>
      </c>
      <c r="E34" s="23">
        <v>53</v>
      </c>
      <c r="F34" s="23">
        <v>31</v>
      </c>
      <c r="G34" s="23">
        <v>24</v>
      </c>
      <c r="H34" s="23">
        <f t="shared" si="3"/>
        <v>77.41935483870968</v>
      </c>
      <c r="I34" s="23">
        <v>24</v>
      </c>
      <c r="J34" s="23">
        <f t="shared" si="0"/>
        <v>77.41935483870968</v>
      </c>
      <c r="K34" s="23">
        <v>24</v>
      </c>
      <c r="L34" s="23">
        <f t="shared" si="1"/>
        <v>77.41935483870968</v>
      </c>
    </row>
    <row r="35" spans="1:12" ht="31.5" x14ac:dyDescent="0.25">
      <c r="A35" s="31" t="s">
        <v>12</v>
      </c>
      <c r="B35" s="33" t="s">
        <v>16</v>
      </c>
      <c r="C35" s="33" t="s">
        <v>17</v>
      </c>
      <c r="D35" s="31" t="s">
        <v>31</v>
      </c>
      <c r="E35" s="23">
        <f>E36+E37</f>
        <v>1560.3000000000002</v>
      </c>
      <c r="F35" s="23">
        <f>F36+F37+F38</f>
        <v>726</v>
      </c>
      <c r="G35" s="23">
        <f>G36+G37+G38</f>
        <v>504</v>
      </c>
      <c r="H35" s="23">
        <f t="shared" si="3"/>
        <v>69.421487603305792</v>
      </c>
      <c r="I35" s="23">
        <f>I36+I37+I38</f>
        <v>504</v>
      </c>
      <c r="J35" s="23">
        <f t="shared" si="0"/>
        <v>69.421487603305792</v>
      </c>
      <c r="K35" s="23">
        <f>K36+K37+K38</f>
        <v>504</v>
      </c>
      <c r="L35" s="23">
        <f t="shared" si="1"/>
        <v>69.421487603305792</v>
      </c>
    </row>
    <row r="36" spans="1:12" ht="60" customHeight="1" x14ac:dyDescent="0.25">
      <c r="A36" s="17" t="s">
        <v>171</v>
      </c>
      <c r="B36" s="9" t="s">
        <v>16</v>
      </c>
      <c r="C36" s="9">
        <v>410</v>
      </c>
      <c r="D36" s="79" t="s">
        <v>32</v>
      </c>
      <c r="E36" s="51">
        <v>125.9</v>
      </c>
      <c r="F36" s="51">
        <v>326</v>
      </c>
      <c r="G36" s="24">
        <v>170</v>
      </c>
      <c r="H36" s="26">
        <f t="shared" si="3"/>
        <v>52.147239263803677</v>
      </c>
      <c r="I36" s="24">
        <v>170</v>
      </c>
      <c r="J36" s="26">
        <f t="shared" si="0"/>
        <v>52.147239263803677</v>
      </c>
      <c r="K36" s="24">
        <v>170</v>
      </c>
      <c r="L36" s="26">
        <f t="shared" si="1"/>
        <v>52.147239263803677</v>
      </c>
    </row>
    <row r="37" spans="1:12" ht="78.75" x14ac:dyDescent="0.25">
      <c r="A37" s="17" t="s">
        <v>71</v>
      </c>
      <c r="B37" s="9" t="s">
        <v>16</v>
      </c>
      <c r="C37" s="14" t="s">
        <v>20</v>
      </c>
      <c r="D37" s="79" t="s">
        <v>107</v>
      </c>
      <c r="E37" s="51">
        <v>1434.4</v>
      </c>
      <c r="F37" s="51">
        <v>0</v>
      </c>
      <c r="G37" s="24">
        <v>0</v>
      </c>
      <c r="H37" s="26" t="e">
        <f t="shared" si="3"/>
        <v>#DIV/0!</v>
      </c>
      <c r="I37" s="24">
        <v>0</v>
      </c>
      <c r="J37" s="26" t="e">
        <f t="shared" si="0"/>
        <v>#DIV/0!</v>
      </c>
      <c r="K37" s="24">
        <v>0</v>
      </c>
      <c r="L37" s="26" t="e">
        <f t="shared" si="1"/>
        <v>#DIV/0!</v>
      </c>
    </row>
    <row r="38" spans="1:12" ht="63" x14ac:dyDescent="0.25">
      <c r="A38" s="17" t="s">
        <v>105</v>
      </c>
      <c r="B38" s="9" t="s">
        <v>16</v>
      </c>
      <c r="C38" s="14" t="s">
        <v>20</v>
      </c>
      <c r="D38" s="79" t="s">
        <v>106</v>
      </c>
      <c r="E38" s="51">
        <v>0</v>
      </c>
      <c r="F38" s="51">
        <v>400</v>
      </c>
      <c r="G38" s="24">
        <v>334</v>
      </c>
      <c r="H38" s="26">
        <f t="shared" si="3"/>
        <v>83.5</v>
      </c>
      <c r="I38" s="24">
        <v>334</v>
      </c>
      <c r="J38" s="26">
        <f t="shared" si="0"/>
        <v>83.5</v>
      </c>
      <c r="K38" s="24">
        <v>334</v>
      </c>
      <c r="L38" s="26">
        <f t="shared" si="1"/>
        <v>83.5</v>
      </c>
    </row>
    <row r="39" spans="1:12" ht="15.75" x14ac:dyDescent="0.25">
      <c r="A39" s="31" t="s">
        <v>13</v>
      </c>
      <c r="B39" s="33" t="s">
        <v>16</v>
      </c>
      <c r="C39" s="33" t="s">
        <v>17</v>
      </c>
      <c r="D39" s="31" t="s">
        <v>33</v>
      </c>
      <c r="E39" s="23">
        <v>8102.5</v>
      </c>
      <c r="F39" s="23">
        <v>16566</v>
      </c>
      <c r="G39" s="23">
        <v>1707</v>
      </c>
      <c r="H39" s="23">
        <f t="shared" si="3"/>
        <v>10.304237595074248</v>
      </c>
      <c r="I39" s="23">
        <v>1707</v>
      </c>
      <c r="J39" s="23">
        <f>I39/F39*100</f>
        <v>10.304237595074248</v>
      </c>
      <c r="K39" s="23">
        <v>1707</v>
      </c>
      <c r="L39" s="23">
        <f t="shared" si="1"/>
        <v>10.304237595074248</v>
      </c>
    </row>
    <row r="40" spans="1:12" ht="15.75" x14ac:dyDescent="0.25">
      <c r="A40" s="31" t="s">
        <v>173</v>
      </c>
      <c r="B40" s="33" t="s">
        <v>16</v>
      </c>
      <c r="C40" s="33" t="s">
        <v>17</v>
      </c>
      <c r="D40" s="31" t="s">
        <v>61</v>
      </c>
      <c r="E40" s="23">
        <v>319.2</v>
      </c>
      <c r="F40" s="23">
        <v>0</v>
      </c>
      <c r="G40" s="23">
        <v>0</v>
      </c>
      <c r="H40" s="23" t="e">
        <f t="shared" si="3"/>
        <v>#DIV/0!</v>
      </c>
      <c r="I40" s="23">
        <v>0</v>
      </c>
      <c r="J40" s="23" t="e">
        <f t="shared" si="0"/>
        <v>#DIV/0!</v>
      </c>
      <c r="K40" s="23">
        <v>0</v>
      </c>
      <c r="L40" s="23" t="e">
        <f t="shared" si="1"/>
        <v>#DIV/0!</v>
      </c>
    </row>
    <row r="41" spans="1:12" ht="15.75" x14ac:dyDescent="0.25">
      <c r="A41" s="44" t="s">
        <v>54</v>
      </c>
      <c r="B41" s="45" t="s">
        <v>16</v>
      </c>
      <c r="C41" s="45" t="s">
        <v>17</v>
      </c>
      <c r="D41" s="44" t="s">
        <v>34</v>
      </c>
      <c r="E41" s="23">
        <f>E42+E78+E83+E81</f>
        <v>535708.19999999995</v>
      </c>
      <c r="F41" s="23">
        <f>F42+F78+F83+F81</f>
        <v>844907.95000000007</v>
      </c>
      <c r="G41" s="23">
        <f>G42+G78+G83+G81</f>
        <v>804992.50000000012</v>
      </c>
      <c r="H41" s="23">
        <f t="shared" ref="H41:H85" si="12">G41/F41*100</f>
        <v>95.275763472222039</v>
      </c>
      <c r="I41" s="23">
        <f>I42+I78+I83</f>
        <v>517350.29999999993</v>
      </c>
      <c r="J41" s="23">
        <f t="shared" ref="J41:J85" si="13">I41/F41*100</f>
        <v>61.231557828281758</v>
      </c>
      <c r="K41" s="23">
        <f>K42+K78+K83</f>
        <v>507005.89999999997</v>
      </c>
      <c r="L41" s="23">
        <f t="shared" ref="L41:L85" si="14">K41/F41*100</f>
        <v>60.007235107682433</v>
      </c>
    </row>
    <row r="42" spans="1:12" ht="47.25" x14ac:dyDescent="0.25">
      <c r="A42" s="31" t="s">
        <v>47</v>
      </c>
      <c r="B42" s="33" t="s">
        <v>16</v>
      </c>
      <c r="C42" s="33" t="s">
        <v>17</v>
      </c>
      <c r="D42" s="31" t="s">
        <v>44</v>
      </c>
      <c r="E42" s="23">
        <f>E43+E47+E67+E75</f>
        <v>533746.6</v>
      </c>
      <c r="F42" s="23">
        <f>F43+F47+F67+F75</f>
        <v>841779.55</v>
      </c>
      <c r="G42" s="23">
        <f>G43+G47+G67+G75</f>
        <v>801701.60000000009</v>
      </c>
      <c r="H42" s="23">
        <f t="shared" si="12"/>
        <v>95.2389019191545</v>
      </c>
      <c r="I42" s="23">
        <f>I43+I47+I67+I75</f>
        <v>515042.19999999995</v>
      </c>
      <c r="J42" s="23">
        <f t="shared" si="13"/>
        <v>61.184926623603516</v>
      </c>
      <c r="K42" s="23">
        <f>K43+K47+K67+K75</f>
        <v>504697.8</v>
      </c>
      <c r="L42" s="23">
        <f t="shared" si="14"/>
        <v>59.956053814802225</v>
      </c>
    </row>
    <row r="43" spans="1:12" ht="31.5" x14ac:dyDescent="0.25">
      <c r="A43" s="31" t="s">
        <v>46</v>
      </c>
      <c r="B43" s="33" t="s">
        <v>16</v>
      </c>
      <c r="C43" s="33" t="s">
        <v>17</v>
      </c>
      <c r="D43" s="31" t="s">
        <v>45</v>
      </c>
      <c r="E43" s="23">
        <f>E44+E46+E45</f>
        <v>192167.4</v>
      </c>
      <c r="F43" s="23">
        <f>F44+F46+F45</f>
        <v>223825.1</v>
      </c>
      <c r="G43" s="23">
        <f t="shared" ref="G43" si="15">G44+G46</f>
        <v>212305</v>
      </c>
      <c r="H43" s="23">
        <f t="shared" si="12"/>
        <v>94.853079480362126</v>
      </c>
      <c r="I43" s="23">
        <f>I44+I46</f>
        <v>200642.1</v>
      </c>
      <c r="J43" s="23">
        <f t="shared" si="13"/>
        <v>89.642359145600736</v>
      </c>
      <c r="K43" s="23">
        <f>K44+K46+K45</f>
        <v>190828.4</v>
      </c>
      <c r="L43" s="23">
        <f t="shared" si="14"/>
        <v>85.257819610043725</v>
      </c>
    </row>
    <row r="44" spans="1:12" ht="31.5" x14ac:dyDescent="0.25">
      <c r="A44" s="17" t="s">
        <v>108</v>
      </c>
      <c r="B44" s="9" t="s">
        <v>16</v>
      </c>
      <c r="C44" s="9" t="s">
        <v>58</v>
      </c>
      <c r="D44" s="41" t="s">
        <v>109</v>
      </c>
      <c r="E44" s="49">
        <v>93898.5</v>
      </c>
      <c r="F44" s="50">
        <v>83691.399999999994</v>
      </c>
      <c r="G44" s="24">
        <v>91443.6</v>
      </c>
      <c r="H44" s="26">
        <f t="shared" si="12"/>
        <v>109.26283943153061</v>
      </c>
      <c r="I44" s="25">
        <v>75436.600000000006</v>
      </c>
      <c r="J44" s="26">
        <f t="shared" si="13"/>
        <v>90.136620967028875</v>
      </c>
      <c r="K44" s="25">
        <v>58654.5</v>
      </c>
      <c r="L44" s="26">
        <f t="shared" si="14"/>
        <v>70.084261943282115</v>
      </c>
    </row>
    <row r="45" spans="1:12" ht="47.25" x14ac:dyDescent="0.25">
      <c r="A45" s="17" t="s">
        <v>72</v>
      </c>
      <c r="B45" s="9" t="s">
        <v>16</v>
      </c>
      <c r="C45" s="9" t="s">
        <v>58</v>
      </c>
      <c r="D45" s="41" t="s">
        <v>53</v>
      </c>
      <c r="E45" s="49">
        <v>16245.1</v>
      </c>
      <c r="F45" s="50">
        <v>42598.1</v>
      </c>
      <c r="G45" s="24">
        <v>0</v>
      </c>
      <c r="H45" s="26">
        <f t="shared" si="12"/>
        <v>0</v>
      </c>
      <c r="I45" s="25">
        <v>0</v>
      </c>
      <c r="J45" s="26">
        <f t="shared" si="13"/>
        <v>0</v>
      </c>
      <c r="K45" s="25">
        <v>2736.1</v>
      </c>
      <c r="L45" s="26">
        <f t="shared" si="14"/>
        <v>6.4230564273993442</v>
      </c>
    </row>
    <row r="46" spans="1:12" ht="47.25" x14ac:dyDescent="0.25">
      <c r="A46" s="17" t="s">
        <v>110</v>
      </c>
      <c r="B46" s="9" t="s">
        <v>16</v>
      </c>
      <c r="C46" s="9" t="s">
        <v>58</v>
      </c>
      <c r="D46" s="41" t="s">
        <v>111</v>
      </c>
      <c r="E46" s="49">
        <v>82023.8</v>
      </c>
      <c r="F46" s="50">
        <v>97535.6</v>
      </c>
      <c r="G46" s="24">
        <v>120861.4</v>
      </c>
      <c r="H46" s="26">
        <f t="shared" si="12"/>
        <v>123.91516533450348</v>
      </c>
      <c r="I46" s="25">
        <v>125205.5</v>
      </c>
      <c r="J46" s="26">
        <f t="shared" si="13"/>
        <v>128.36902628373639</v>
      </c>
      <c r="K46" s="25">
        <v>129437.8</v>
      </c>
      <c r="L46" s="26">
        <f t="shared" si="14"/>
        <v>132.70826241905519</v>
      </c>
    </row>
    <row r="47" spans="1:12" ht="31.5" x14ac:dyDescent="0.25">
      <c r="A47" s="31" t="s">
        <v>14</v>
      </c>
      <c r="B47" s="33" t="s">
        <v>16</v>
      </c>
      <c r="C47" s="33" t="s">
        <v>17</v>
      </c>
      <c r="D47" s="31" t="s">
        <v>48</v>
      </c>
      <c r="E47" s="23">
        <f>SUM(E48:E66)</f>
        <v>101590.9</v>
      </c>
      <c r="F47" s="23">
        <f>SUM(F48:F66)</f>
        <v>354166.65</v>
      </c>
      <c r="G47" s="23">
        <f>SUM(G48:G66)</f>
        <v>315896.3</v>
      </c>
      <c r="H47" s="23">
        <f t="shared" si="12"/>
        <v>89.194253609141342</v>
      </c>
      <c r="I47" s="23">
        <f>SUM(I48:I66)</f>
        <v>39871.4</v>
      </c>
      <c r="J47" s="23">
        <f t="shared" si="13"/>
        <v>11.257807588602709</v>
      </c>
      <c r="K47" s="23">
        <f>SUM(K48:K66)</f>
        <v>23636.9</v>
      </c>
      <c r="L47" s="23">
        <f t="shared" si="14"/>
        <v>6.6739485493622848</v>
      </c>
    </row>
    <row r="48" spans="1:12" ht="56.25" customHeight="1" x14ac:dyDescent="0.25">
      <c r="A48" s="19" t="s">
        <v>157</v>
      </c>
      <c r="B48" s="9" t="s">
        <v>16</v>
      </c>
      <c r="C48" s="9" t="s">
        <v>58</v>
      </c>
      <c r="D48" s="41" t="s">
        <v>62</v>
      </c>
      <c r="E48" s="49">
        <v>20655.5</v>
      </c>
      <c r="F48" s="50">
        <v>15000</v>
      </c>
      <c r="G48" s="51">
        <v>14550</v>
      </c>
      <c r="H48" s="24">
        <f t="shared" si="12"/>
        <v>97</v>
      </c>
      <c r="I48" s="24">
        <v>15902.9</v>
      </c>
      <c r="J48" s="26">
        <f t="shared" si="13"/>
        <v>106.01933333333334</v>
      </c>
      <c r="K48" s="24">
        <v>0</v>
      </c>
      <c r="L48" s="26">
        <f t="shared" si="14"/>
        <v>0</v>
      </c>
    </row>
    <row r="49" spans="1:12" ht="70.5" customHeight="1" x14ac:dyDescent="0.25">
      <c r="A49" s="19" t="s">
        <v>174</v>
      </c>
      <c r="B49" s="48" t="s">
        <v>16</v>
      </c>
      <c r="C49" s="48" t="s">
        <v>58</v>
      </c>
      <c r="D49" s="35" t="s">
        <v>175</v>
      </c>
      <c r="E49" s="49">
        <v>0</v>
      </c>
      <c r="F49" s="50">
        <v>3621.7</v>
      </c>
      <c r="G49" s="51">
        <v>0</v>
      </c>
      <c r="H49" s="24">
        <f t="shared" si="12"/>
        <v>0</v>
      </c>
      <c r="I49" s="24">
        <v>0</v>
      </c>
      <c r="J49" s="26">
        <f t="shared" si="13"/>
        <v>0</v>
      </c>
      <c r="K49" s="24">
        <v>0</v>
      </c>
      <c r="L49" s="26">
        <f t="shared" si="14"/>
        <v>0</v>
      </c>
    </row>
    <row r="50" spans="1:12" ht="91.5" customHeight="1" x14ac:dyDescent="0.25">
      <c r="A50" s="46" t="s">
        <v>116</v>
      </c>
      <c r="B50" s="16" t="s">
        <v>16</v>
      </c>
      <c r="C50" s="16" t="s">
        <v>58</v>
      </c>
      <c r="D50" s="47" t="s">
        <v>115</v>
      </c>
      <c r="E50" s="49">
        <v>1566.5</v>
      </c>
      <c r="F50" s="50">
        <v>0</v>
      </c>
      <c r="G50" s="51">
        <v>0</v>
      </c>
      <c r="H50" s="26" t="e">
        <f t="shared" si="12"/>
        <v>#DIV/0!</v>
      </c>
      <c r="I50" s="24">
        <v>0</v>
      </c>
      <c r="J50" s="26" t="e">
        <f t="shared" si="13"/>
        <v>#DIV/0!</v>
      </c>
      <c r="K50" s="24">
        <v>0</v>
      </c>
      <c r="L50" s="26" t="e">
        <f t="shared" si="14"/>
        <v>#DIV/0!</v>
      </c>
    </row>
    <row r="51" spans="1:12" ht="149.25" customHeight="1" x14ac:dyDescent="0.25">
      <c r="A51" s="19" t="s">
        <v>112</v>
      </c>
      <c r="B51" s="9" t="s">
        <v>16</v>
      </c>
      <c r="C51" s="9" t="s">
        <v>58</v>
      </c>
      <c r="D51" s="15" t="s">
        <v>162</v>
      </c>
      <c r="E51" s="49">
        <v>10189.299999999999</v>
      </c>
      <c r="F51" s="50">
        <v>24925.5</v>
      </c>
      <c r="G51" s="51">
        <v>854.3</v>
      </c>
      <c r="H51" s="26">
        <f t="shared" si="12"/>
        <v>3.4274136928045573</v>
      </c>
      <c r="I51" s="24">
        <v>0</v>
      </c>
      <c r="J51" s="26">
        <f t="shared" si="13"/>
        <v>0</v>
      </c>
      <c r="K51" s="24">
        <v>0</v>
      </c>
      <c r="L51" s="26">
        <f t="shared" si="14"/>
        <v>0</v>
      </c>
    </row>
    <row r="52" spans="1:12" ht="110.25" x14ac:dyDescent="0.25">
      <c r="A52" s="19" t="s">
        <v>114</v>
      </c>
      <c r="B52" s="9" t="s">
        <v>16</v>
      </c>
      <c r="C52" s="9" t="s">
        <v>58</v>
      </c>
      <c r="D52" s="21" t="s">
        <v>113</v>
      </c>
      <c r="E52" s="49">
        <v>1313.3</v>
      </c>
      <c r="F52" s="50">
        <v>27323.8</v>
      </c>
      <c r="G52" s="51">
        <v>33516.5</v>
      </c>
      <c r="H52" s="26">
        <f t="shared" si="12"/>
        <v>122.66412431652991</v>
      </c>
      <c r="I52" s="24">
        <v>0</v>
      </c>
      <c r="J52" s="26">
        <f t="shared" si="13"/>
        <v>0</v>
      </c>
      <c r="K52" s="24">
        <v>0</v>
      </c>
      <c r="L52" s="26">
        <f t="shared" si="14"/>
        <v>0</v>
      </c>
    </row>
    <row r="53" spans="1:12" s="58" customFormat="1" ht="75" customHeight="1" x14ac:dyDescent="0.25">
      <c r="A53" s="19" t="s">
        <v>158</v>
      </c>
      <c r="B53" s="48" t="s">
        <v>16</v>
      </c>
      <c r="C53" s="48" t="s">
        <v>58</v>
      </c>
      <c r="D53" s="15" t="s">
        <v>159</v>
      </c>
      <c r="E53" s="49">
        <v>1579.8</v>
      </c>
      <c r="F53" s="50">
        <v>2195.1</v>
      </c>
      <c r="G53" s="51">
        <v>3478.6</v>
      </c>
      <c r="H53" s="52">
        <f t="shared" si="12"/>
        <v>158.47114026695823</v>
      </c>
      <c r="I53" s="51">
        <v>0</v>
      </c>
      <c r="J53" s="52">
        <f t="shared" si="13"/>
        <v>0</v>
      </c>
      <c r="K53" s="51">
        <v>0</v>
      </c>
      <c r="L53" s="52">
        <f t="shared" si="14"/>
        <v>0</v>
      </c>
    </row>
    <row r="54" spans="1:12" ht="66.75" customHeight="1" x14ac:dyDescent="0.25">
      <c r="A54" s="19" t="s">
        <v>160</v>
      </c>
      <c r="B54" s="48" t="s">
        <v>16</v>
      </c>
      <c r="C54" s="48" t="s">
        <v>58</v>
      </c>
      <c r="D54" s="35" t="s">
        <v>161</v>
      </c>
      <c r="E54" s="49">
        <v>0</v>
      </c>
      <c r="F54" s="49">
        <v>0</v>
      </c>
      <c r="G54" s="51">
        <v>14987</v>
      </c>
      <c r="H54" s="52" t="e">
        <f t="shared" si="12"/>
        <v>#DIV/0!</v>
      </c>
      <c r="I54" s="51">
        <v>0</v>
      </c>
      <c r="J54" s="52" t="e">
        <f t="shared" si="13"/>
        <v>#DIV/0!</v>
      </c>
      <c r="K54" s="51">
        <v>0</v>
      </c>
      <c r="L54" s="52" t="e">
        <f t="shared" si="14"/>
        <v>#DIV/0!</v>
      </c>
    </row>
    <row r="55" spans="1:12" ht="73.5" customHeight="1" x14ac:dyDescent="0.25">
      <c r="A55" s="46" t="s">
        <v>118</v>
      </c>
      <c r="B55" s="16" t="s">
        <v>16</v>
      </c>
      <c r="C55" s="16" t="s">
        <v>58</v>
      </c>
      <c r="D55" s="65" t="s">
        <v>117</v>
      </c>
      <c r="E55" s="49">
        <v>8187.4</v>
      </c>
      <c r="F55" s="50">
        <v>9127.7000000000007</v>
      </c>
      <c r="G55" s="51">
        <v>8090.7</v>
      </c>
      <c r="H55" s="26">
        <f t="shared" si="12"/>
        <v>88.638978055808138</v>
      </c>
      <c r="I55" s="24">
        <v>7908.1</v>
      </c>
      <c r="J55" s="26">
        <f t="shared" si="13"/>
        <v>86.638474095336164</v>
      </c>
      <c r="K55" s="24">
        <v>7683.3</v>
      </c>
      <c r="L55" s="26">
        <f t="shared" si="14"/>
        <v>84.175641180143955</v>
      </c>
    </row>
    <row r="56" spans="1:12" ht="38.25" customHeight="1" x14ac:dyDescent="0.25">
      <c r="A56" s="19" t="s">
        <v>122</v>
      </c>
      <c r="B56" s="9" t="s">
        <v>16</v>
      </c>
      <c r="C56" s="9" t="s">
        <v>58</v>
      </c>
      <c r="D56" s="66" t="s">
        <v>121</v>
      </c>
      <c r="E56" s="49">
        <v>1473.6</v>
      </c>
      <c r="F56" s="50">
        <v>1574.6</v>
      </c>
      <c r="G56" s="51">
        <v>1192.9000000000001</v>
      </c>
      <c r="H56" s="26">
        <f t="shared" si="12"/>
        <v>75.758922901054248</v>
      </c>
      <c r="I56" s="25">
        <v>1152.2</v>
      </c>
      <c r="J56" s="26">
        <f t="shared" si="13"/>
        <v>73.174139463990855</v>
      </c>
      <c r="K56" s="25">
        <v>1045.4000000000001</v>
      </c>
      <c r="L56" s="26">
        <f t="shared" si="14"/>
        <v>66.391464498920371</v>
      </c>
    </row>
    <row r="57" spans="1:12" ht="36.75" customHeight="1" x14ac:dyDescent="0.25">
      <c r="A57" s="19" t="s">
        <v>59</v>
      </c>
      <c r="B57" s="9" t="s">
        <v>16</v>
      </c>
      <c r="C57" s="9" t="s">
        <v>58</v>
      </c>
      <c r="D57" s="7" t="s">
        <v>60</v>
      </c>
      <c r="E57" s="49">
        <v>270.89999999999998</v>
      </c>
      <c r="F57" s="49">
        <v>0</v>
      </c>
      <c r="G57" s="51">
        <v>81.5</v>
      </c>
      <c r="H57" s="26" t="e">
        <f t="shared" si="12"/>
        <v>#DIV/0!</v>
      </c>
      <c r="I57" s="25">
        <v>0</v>
      </c>
      <c r="J57" s="26" t="e">
        <f t="shared" si="13"/>
        <v>#DIV/0!</v>
      </c>
      <c r="K57" s="25">
        <v>0</v>
      </c>
      <c r="L57" s="26" t="e">
        <f t="shared" si="14"/>
        <v>#DIV/0!</v>
      </c>
    </row>
    <row r="58" spans="1:12" ht="38.25" customHeight="1" x14ac:dyDescent="0.25">
      <c r="A58" s="19" t="s">
        <v>120</v>
      </c>
      <c r="B58" s="9" t="s">
        <v>16</v>
      </c>
      <c r="C58" s="9" t="s">
        <v>58</v>
      </c>
      <c r="D58" s="66" t="s">
        <v>119</v>
      </c>
      <c r="E58" s="49">
        <v>1139.7</v>
      </c>
      <c r="F58" s="50">
        <v>8285.7999999999993</v>
      </c>
      <c r="G58" s="51">
        <v>1067.3</v>
      </c>
      <c r="H58" s="26">
        <f t="shared" si="12"/>
        <v>12.881073644065753</v>
      </c>
      <c r="I58" s="24">
        <v>0</v>
      </c>
      <c r="J58" s="26">
        <f t="shared" si="13"/>
        <v>0</v>
      </c>
      <c r="K58" s="24">
        <v>0</v>
      </c>
      <c r="L58" s="26">
        <f t="shared" si="14"/>
        <v>0</v>
      </c>
    </row>
    <row r="59" spans="1:12" ht="38.25" customHeight="1" x14ac:dyDescent="0.25">
      <c r="A59" s="19" t="s">
        <v>124</v>
      </c>
      <c r="B59" s="9" t="s">
        <v>16</v>
      </c>
      <c r="C59" s="9" t="s">
        <v>58</v>
      </c>
      <c r="D59" s="66" t="s">
        <v>123</v>
      </c>
      <c r="E59" s="49">
        <v>8414.9</v>
      </c>
      <c r="F59" s="49">
        <v>6728.1</v>
      </c>
      <c r="G59" s="51">
        <v>4422.8</v>
      </c>
      <c r="H59" s="26">
        <f t="shared" si="12"/>
        <v>65.736240543392626</v>
      </c>
      <c r="I59" s="25">
        <v>0</v>
      </c>
      <c r="J59" s="26">
        <f t="shared" si="13"/>
        <v>0</v>
      </c>
      <c r="K59" s="25">
        <v>0</v>
      </c>
      <c r="L59" s="26">
        <f t="shared" si="14"/>
        <v>0</v>
      </c>
    </row>
    <row r="60" spans="1:12" ht="49.5" customHeight="1" x14ac:dyDescent="0.25">
      <c r="A60" s="19" t="s">
        <v>126</v>
      </c>
      <c r="B60" s="9" t="s">
        <v>16</v>
      </c>
      <c r="C60" s="9" t="s">
        <v>58</v>
      </c>
      <c r="D60" s="66" t="s">
        <v>125</v>
      </c>
      <c r="E60" s="49">
        <v>0</v>
      </c>
      <c r="F60" s="49">
        <v>215.3</v>
      </c>
      <c r="G60" s="51">
        <v>1890</v>
      </c>
      <c r="H60" s="26">
        <f t="shared" si="12"/>
        <v>877.84486762656752</v>
      </c>
      <c r="I60" s="25">
        <v>0</v>
      </c>
      <c r="J60" s="26">
        <f t="shared" si="13"/>
        <v>0</v>
      </c>
      <c r="K60" s="25">
        <v>0</v>
      </c>
      <c r="L60" s="26">
        <f t="shared" si="14"/>
        <v>0</v>
      </c>
    </row>
    <row r="61" spans="1:12" ht="82.5" customHeight="1" x14ac:dyDescent="0.25">
      <c r="A61" s="19" t="s">
        <v>163</v>
      </c>
      <c r="B61" s="9" t="s">
        <v>16</v>
      </c>
      <c r="C61" s="9" t="s">
        <v>58</v>
      </c>
      <c r="D61" s="15" t="s">
        <v>164</v>
      </c>
      <c r="E61" s="49">
        <v>0</v>
      </c>
      <c r="F61" s="50">
        <v>0</v>
      </c>
      <c r="G61" s="51">
        <v>8261.6</v>
      </c>
      <c r="H61" s="26" t="e">
        <f t="shared" si="12"/>
        <v>#DIV/0!</v>
      </c>
      <c r="I61" s="25">
        <v>0</v>
      </c>
      <c r="J61" s="26" t="e">
        <f t="shared" si="13"/>
        <v>#DIV/0!</v>
      </c>
      <c r="K61" s="25">
        <v>0</v>
      </c>
      <c r="L61" s="26" t="e">
        <f t="shared" si="14"/>
        <v>#DIV/0!</v>
      </c>
    </row>
    <row r="62" spans="1:12" ht="37.5" customHeight="1" x14ac:dyDescent="0.25">
      <c r="A62" s="19" t="s">
        <v>144</v>
      </c>
      <c r="B62" s="9" t="s">
        <v>16</v>
      </c>
      <c r="C62" s="9" t="s">
        <v>58</v>
      </c>
      <c r="D62" s="15" t="s">
        <v>145</v>
      </c>
      <c r="E62" s="49">
        <v>324.7</v>
      </c>
      <c r="F62" s="50">
        <v>70677.95</v>
      </c>
      <c r="G62" s="51">
        <v>0</v>
      </c>
      <c r="H62" s="26">
        <f t="shared" si="12"/>
        <v>0</v>
      </c>
      <c r="I62" s="25">
        <v>0</v>
      </c>
      <c r="J62" s="26">
        <f t="shared" si="13"/>
        <v>0</v>
      </c>
      <c r="K62" s="25">
        <v>0</v>
      </c>
      <c r="L62" s="26">
        <f t="shared" si="14"/>
        <v>0</v>
      </c>
    </row>
    <row r="63" spans="1:12" ht="81.75" customHeight="1" x14ac:dyDescent="0.25">
      <c r="A63" s="19" t="s">
        <v>165</v>
      </c>
      <c r="B63" s="9" t="s">
        <v>16</v>
      </c>
      <c r="C63" s="9" t="s">
        <v>58</v>
      </c>
      <c r="D63" s="15" t="s">
        <v>166</v>
      </c>
      <c r="E63" s="49">
        <v>0</v>
      </c>
      <c r="F63" s="50">
        <v>0</v>
      </c>
      <c r="G63" s="51">
        <v>68545.600000000006</v>
      </c>
      <c r="H63" s="26" t="e">
        <f t="shared" si="12"/>
        <v>#DIV/0!</v>
      </c>
      <c r="I63" s="25">
        <v>0</v>
      </c>
      <c r="J63" s="26" t="e">
        <f t="shared" si="13"/>
        <v>#DIV/0!</v>
      </c>
      <c r="K63" s="25">
        <v>0</v>
      </c>
      <c r="L63" s="26" t="e">
        <f t="shared" si="14"/>
        <v>#DIV/0!</v>
      </c>
    </row>
    <row r="64" spans="1:12" ht="37.5" customHeight="1" x14ac:dyDescent="0.25">
      <c r="A64" s="19" t="s">
        <v>167</v>
      </c>
      <c r="B64" s="9" t="s">
        <v>16</v>
      </c>
      <c r="C64" s="9" t="s">
        <v>58</v>
      </c>
      <c r="D64" s="15" t="s">
        <v>168</v>
      </c>
      <c r="E64" s="49">
        <v>0</v>
      </c>
      <c r="F64" s="50">
        <v>0</v>
      </c>
      <c r="G64" s="51">
        <v>35646.9</v>
      </c>
      <c r="H64" s="26" t="e">
        <f t="shared" si="12"/>
        <v>#DIV/0!</v>
      </c>
      <c r="I64" s="25">
        <v>0</v>
      </c>
      <c r="J64" s="26" t="e">
        <f t="shared" si="13"/>
        <v>#DIV/0!</v>
      </c>
      <c r="K64" s="25">
        <v>0</v>
      </c>
      <c r="L64" s="26" t="e">
        <f t="shared" si="14"/>
        <v>#DIV/0!</v>
      </c>
    </row>
    <row r="65" spans="1:12" ht="98.25" customHeight="1" x14ac:dyDescent="0.25">
      <c r="A65" s="19" t="s">
        <v>142</v>
      </c>
      <c r="B65" s="9" t="s">
        <v>16</v>
      </c>
      <c r="C65" s="9" t="s">
        <v>58</v>
      </c>
      <c r="D65" s="15" t="s">
        <v>143</v>
      </c>
      <c r="E65" s="49">
        <v>812.7</v>
      </c>
      <c r="F65" s="50">
        <v>0</v>
      </c>
      <c r="G65" s="51">
        <v>0</v>
      </c>
      <c r="H65" s="26" t="e">
        <f t="shared" si="12"/>
        <v>#DIV/0!</v>
      </c>
      <c r="I65" s="25">
        <v>0</v>
      </c>
      <c r="J65" s="26" t="e">
        <f t="shared" si="13"/>
        <v>#DIV/0!</v>
      </c>
      <c r="K65" s="25">
        <v>0</v>
      </c>
      <c r="L65" s="26" t="e">
        <f t="shared" si="14"/>
        <v>#DIV/0!</v>
      </c>
    </row>
    <row r="66" spans="1:12" ht="21.75" customHeight="1" x14ac:dyDescent="0.25">
      <c r="A66" s="7" t="s">
        <v>127</v>
      </c>
      <c r="B66" s="9" t="s">
        <v>16</v>
      </c>
      <c r="C66" s="9" t="s">
        <v>58</v>
      </c>
      <c r="D66" s="15" t="s">
        <v>128</v>
      </c>
      <c r="E66" s="49">
        <v>45662.6</v>
      </c>
      <c r="F66" s="50">
        <v>184491.1</v>
      </c>
      <c r="G66" s="51">
        <v>119310.6</v>
      </c>
      <c r="H66" s="26">
        <f t="shared" si="12"/>
        <v>64.67011145795108</v>
      </c>
      <c r="I66" s="25">
        <v>14908.2</v>
      </c>
      <c r="J66" s="26">
        <f t="shared" si="13"/>
        <v>8.0807150046804423</v>
      </c>
      <c r="K66" s="25">
        <v>14908.2</v>
      </c>
      <c r="L66" s="26">
        <f t="shared" si="14"/>
        <v>8.0807150046804423</v>
      </c>
    </row>
    <row r="67" spans="1:12" ht="31.5" x14ac:dyDescent="0.25">
      <c r="A67" s="34" t="s">
        <v>15</v>
      </c>
      <c r="B67" s="33" t="s">
        <v>16</v>
      </c>
      <c r="C67" s="33" t="s">
        <v>17</v>
      </c>
      <c r="D67" s="31" t="s">
        <v>49</v>
      </c>
      <c r="E67" s="23">
        <f>E69+E70+E71+E72+E74</f>
        <v>237878.6</v>
      </c>
      <c r="F67" s="23">
        <f>F68+F69+F70+F71+F72+F73+F74</f>
        <v>253660.4</v>
      </c>
      <c r="G67" s="23">
        <f>G69+G70+G71+G72+G74+G68</f>
        <v>273300.30000000005</v>
      </c>
      <c r="H67" s="23">
        <f t="shared" si="12"/>
        <v>107.74259600631397</v>
      </c>
      <c r="I67" s="23">
        <f>I69+I70+I71+I72+I74+I68</f>
        <v>274528.69999999995</v>
      </c>
      <c r="J67" s="23">
        <f t="shared" si="13"/>
        <v>108.22686552571864</v>
      </c>
      <c r="K67" s="23">
        <f>K69+K70+K71+K72+K74+K68</f>
        <v>290232.5</v>
      </c>
      <c r="L67" s="23">
        <f t="shared" si="14"/>
        <v>114.41774120043964</v>
      </c>
    </row>
    <row r="68" spans="1:12" ht="68.25" customHeight="1" x14ac:dyDescent="0.25">
      <c r="A68" s="68" t="s">
        <v>129</v>
      </c>
      <c r="B68" s="48" t="s">
        <v>16</v>
      </c>
      <c r="C68" s="69">
        <v>150</v>
      </c>
      <c r="D68" s="67" t="s">
        <v>130</v>
      </c>
      <c r="E68" s="52">
        <v>0</v>
      </c>
      <c r="F68" s="52">
        <v>665</v>
      </c>
      <c r="G68" s="52">
        <v>0</v>
      </c>
      <c r="H68" s="52">
        <f t="shared" si="12"/>
        <v>0</v>
      </c>
      <c r="I68" s="52">
        <v>0</v>
      </c>
      <c r="J68" s="52">
        <f t="shared" si="13"/>
        <v>0</v>
      </c>
      <c r="K68" s="52">
        <v>0</v>
      </c>
      <c r="L68" s="52">
        <f t="shared" si="14"/>
        <v>0</v>
      </c>
    </row>
    <row r="69" spans="1:12" ht="90" customHeight="1" x14ac:dyDescent="0.25">
      <c r="A69" s="19" t="s">
        <v>134</v>
      </c>
      <c r="B69" s="48" t="s">
        <v>16</v>
      </c>
      <c r="C69" s="48" t="s">
        <v>58</v>
      </c>
      <c r="D69" s="42" t="s">
        <v>133</v>
      </c>
      <c r="E69" s="52">
        <v>8040</v>
      </c>
      <c r="F69" s="71">
        <v>9433</v>
      </c>
      <c r="G69" s="52">
        <v>9562.5</v>
      </c>
      <c r="H69" s="52">
        <f t="shared" si="12"/>
        <v>101.37284002968303</v>
      </c>
      <c r="I69" s="52">
        <v>9696</v>
      </c>
      <c r="J69" s="52">
        <f t="shared" si="13"/>
        <v>102.78808438460723</v>
      </c>
      <c r="K69" s="52">
        <v>9744.4</v>
      </c>
      <c r="L69" s="52">
        <f>K69/F69*100</f>
        <v>103.30117672002544</v>
      </c>
    </row>
    <row r="70" spans="1:12" ht="54.75" customHeight="1" x14ac:dyDescent="0.25">
      <c r="A70" s="19" t="s">
        <v>135</v>
      </c>
      <c r="B70" s="9" t="s">
        <v>16</v>
      </c>
      <c r="C70" s="9" t="s">
        <v>58</v>
      </c>
      <c r="D70" s="42" t="s">
        <v>136</v>
      </c>
      <c r="E70" s="49">
        <v>227657.2</v>
      </c>
      <c r="F70" s="71">
        <v>235547.4</v>
      </c>
      <c r="G70" s="51">
        <v>260452.9</v>
      </c>
      <c r="H70" s="26">
        <f t="shared" si="12"/>
        <v>110.57345570360786</v>
      </c>
      <c r="I70" s="25">
        <v>261547.6</v>
      </c>
      <c r="J70" s="26">
        <f t="shared" si="13"/>
        <v>111.03820292645983</v>
      </c>
      <c r="K70" s="25">
        <v>277452.79999999999</v>
      </c>
      <c r="L70" s="26">
        <f t="shared" si="14"/>
        <v>117.79064426098526</v>
      </c>
    </row>
    <row r="71" spans="1:12" ht="74.25" customHeight="1" x14ac:dyDescent="0.25">
      <c r="A71" s="19" t="s">
        <v>131</v>
      </c>
      <c r="B71" s="9" t="s">
        <v>16</v>
      </c>
      <c r="C71" s="9" t="s">
        <v>58</v>
      </c>
      <c r="D71" s="42" t="s">
        <v>132</v>
      </c>
      <c r="E71" s="49">
        <v>9</v>
      </c>
      <c r="F71" s="71">
        <v>0.5</v>
      </c>
      <c r="G71" s="51">
        <v>1.9</v>
      </c>
      <c r="H71" s="26">
        <f>G71/F71*100</f>
        <v>380</v>
      </c>
      <c r="I71" s="25">
        <v>2</v>
      </c>
      <c r="J71" s="26">
        <f t="shared" si="13"/>
        <v>400</v>
      </c>
      <c r="K71" s="25">
        <v>12.6</v>
      </c>
      <c r="L71" s="26">
        <f t="shared" si="14"/>
        <v>2520</v>
      </c>
    </row>
    <row r="72" spans="1:12" ht="96.75" customHeight="1" x14ac:dyDescent="0.25">
      <c r="A72" s="19" t="s">
        <v>178</v>
      </c>
      <c r="B72" s="48" t="s">
        <v>16</v>
      </c>
      <c r="C72" s="48" t="s">
        <v>58</v>
      </c>
      <c r="D72" s="35" t="s">
        <v>152</v>
      </c>
      <c r="E72" s="49">
        <v>451.4</v>
      </c>
      <c r="F72" s="49">
        <v>1354.3</v>
      </c>
      <c r="G72" s="49">
        <v>1409.1</v>
      </c>
      <c r="H72" s="26">
        <f t="shared" ref="H72:H74" si="16">G72/F72*100</f>
        <v>104.04637081887323</v>
      </c>
      <c r="I72" s="49">
        <v>1409.1</v>
      </c>
      <c r="J72" s="52">
        <f t="shared" si="13"/>
        <v>104.04637081887323</v>
      </c>
      <c r="K72" s="49">
        <v>1149.9000000000001</v>
      </c>
      <c r="L72" s="52">
        <f t="shared" si="14"/>
        <v>84.907332201137137</v>
      </c>
    </row>
    <row r="73" spans="1:12" ht="130.5" customHeight="1" x14ac:dyDescent="0.25">
      <c r="A73" s="19" t="s">
        <v>177</v>
      </c>
      <c r="B73" s="48" t="s">
        <v>16</v>
      </c>
      <c r="C73" s="48" t="s">
        <v>58</v>
      </c>
      <c r="D73" s="80" t="s">
        <v>176</v>
      </c>
      <c r="E73" s="49">
        <v>0</v>
      </c>
      <c r="F73" s="49">
        <v>4877.7</v>
      </c>
      <c r="G73" s="49">
        <v>0</v>
      </c>
      <c r="H73" s="26">
        <f t="shared" si="16"/>
        <v>0</v>
      </c>
      <c r="I73" s="49">
        <v>0</v>
      </c>
      <c r="J73" s="52">
        <f t="shared" si="13"/>
        <v>0</v>
      </c>
      <c r="K73" s="49">
        <v>0</v>
      </c>
      <c r="L73" s="52">
        <f t="shared" si="14"/>
        <v>0</v>
      </c>
    </row>
    <row r="74" spans="1:12" ht="45" customHeight="1" x14ac:dyDescent="0.25">
      <c r="A74" s="19" t="s">
        <v>138</v>
      </c>
      <c r="B74" s="9" t="s">
        <v>16</v>
      </c>
      <c r="C74" s="9" t="s">
        <v>58</v>
      </c>
      <c r="D74" s="43" t="s">
        <v>137</v>
      </c>
      <c r="E74" s="49">
        <v>1721</v>
      </c>
      <c r="F74" s="71">
        <v>1782.5</v>
      </c>
      <c r="G74" s="51">
        <v>1873.9</v>
      </c>
      <c r="H74" s="26">
        <f t="shared" si="16"/>
        <v>105.12762973352035</v>
      </c>
      <c r="I74" s="24">
        <v>1874</v>
      </c>
      <c r="J74" s="26">
        <f t="shared" si="13"/>
        <v>105.13323983169704</v>
      </c>
      <c r="K74" s="24">
        <v>1872.8</v>
      </c>
      <c r="L74" s="26">
        <f t="shared" si="14"/>
        <v>105.06591865357645</v>
      </c>
    </row>
    <row r="75" spans="1:12" ht="15.75" x14ac:dyDescent="0.25">
      <c r="A75" s="34" t="s">
        <v>51</v>
      </c>
      <c r="B75" s="33" t="s">
        <v>16</v>
      </c>
      <c r="C75" s="33" t="s">
        <v>17</v>
      </c>
      <c r="D75" s="31" t="s">
        <v>50</v>
      </c>
      <c r="E75" s="23">
        <f>SUM(E76:E77)</f>
        <v>2109.6999999999998</v>
      </c>
      <c r="F75" s="23">
        <f>SUM(F76:F77)</f>
        <v>10127.4</v>
      </c>
      <c r="G75" s="23">
        <f>SUM(G76:G77)</f>
        <v>200</v>
      </c>
      <c r="H75" s="23">
        <f t="shared" si="12"/>
        <v>1.9748405316270712</v>
      </c>
      <c r="I75" s="23">
        <f>SUM(I76:I77)</f>
        <v>0</v>
      </c>
      <c r="J75" s="23">
        <f t="shared" si="13"/>
        <v>0</v>
      </c>
      <c r="K75" s="23">
        <f xml:space="preserve"> SUM(K76:K77)</f>
        <v>0</v>
      </c>
      <c r="L75" s="23">
        <f t="shared" si="14"/>
        <v>0</v>
      </c>
    </row>
    <row r="76" spans="1:12" ht="78.75" x14ac:dyDescent="0.25">
      <c r="A76" s="20" t="s">
        <v>63</v>
      </c>
      <c r="B76" s="16" t="s">
        <v>16</v>
      </c>
      <c r="C76" s="9" t="s">
        <v>58</v>
      </c>
      <c r="D76" s="8" t="s">
        <v>55</v>
      </c>
      <c r="E76" s="49">
        <v>1206.2</v>
      </c>
      <c r="F76" s="71">
        <v>0</v>
      </c>
      <c r="G76" s="40">
        <v>0</v>
      </c>
      <c r="H76" s="26" t="e">
        <f t="shared" si="12"/>
        <v>#DIV/0!</v>
      </c>
      <c r="I76" s="25">
        <v>0</v>
      </c>
      <c r="J76" s="26" t="e">
        <f t="shared" si="13"/>
        <v>#DIV/0!</v>
      </c>
      <c r="K76" s="25">
        <v>0</v>
      </c>
      <c r="L76" s="26" t="e">
        <f t="shared" si="14"/>
        <v>#DIV/0!</v>
      </c>
    </row>
    <row r="77" spans="1:12" ht="31.5" x14ac:dyDescent="0.25">
      <c r="A77" s="53" t="s">
        <v>139</v>
      </c>
      <c r="B77" s="48" t="s">
        <v>16</v>
      </c>
      <c r="C77" s="48" t="s">
        <v>58</v>
      </c>
      <c r="D77" s="54" t="s">
        <v>56</v>
      </c>
      <c r="E77" s="49">
        <v>903.5</v>
      </c>
      <c r="F77" s="49">
        <v>10127.4</v>
      </c>
      <c r="G77" s="51">
        <v>200</v>
      </c>
      <c r="H77" s="52">
        <f t="shared" si="12"/>
        <v>1.9748405316270712</v>
      </c>
      <c r="I77" s="51">
        <v>0</v>
      </c>
      <c r="J77" s="52">
        <f t="shared" si="13"/>
        <v>0</v>
      </c>
      <c r="K77" s="51">
        <v>0</v>
      </c>
      <c r="L77" s="52">
        <f t="shared" si="14"/>
        <v>0</v>
      </c>
    </row>
    <row r="78" spans="1:12" ht="31.5" x14ac:dyDescent="0.25">
      <c r="A78" s="36" t="s">
        <v>73</v>
      </c>
      <c r="B78" s="37" t="s">
        <v>16</v>
      </c>
      <c r="C78" s="37" t="s">
        <v>58</v>
      </c>
      <c r="D78" s="38" t="s">
        <v>74</v>
      </c>
      <c r="E78" s="39">
        <f>E79</f>
        <v>1969.2</v>
      </c>
      <c r="F78" s="73">
        <f>F79+F80</f>
        <v>2125.4</v>
      </c>
      <c r="G78" s="39">
        <f>G79+G80</f>
        <v>2308.1</v>
      </c>
      <c r="H78" s="23">
        <f t="shared" si="12"/>
        <v>108.59602898277971</v>
      </c>
      <c r="I78" s="39">
        <f>I79+I80</f>
        <v>2308.1</v>
      </c>
      <c r="J78" s="23">
        <f t="shared" si="13"/>
        <v>108.59602898277971</v>
      </c>
      <c r="K78" s="39">
        <f>K79+K80</f>
        <v>2308.1</v>
      </c>
      <c r="L78" s="23">
        <f t="shared" si="14"/>
        <v>108.59602898277971</v>
      </c>
    </row>
    <row r="79" spans="1:12" ht="47.25" x14ac:dyDescent="0.25">
      <c r="A79" s="20" t="s">
        <v>75</v>
      </c>
      <c r="B79" s="16" t="s">
        <v>16</v>
      </c>
      <c r="C79" s="9" t="s">
        <v>58</v>
      </c>
      <c r="D79" s="22" t="s">
        <v>76</v>
      </c>
      <c r="E79" s="51">
        <v>1969.2</v>
      </c>
      <c r="F79" s="51">
        <v>0</v>
      </c>
      <c r="G79" s="24">
        <v>0</v>
      </c>
      <c r="H79" s="24" t="e">
        <f t="shared" si="12"/>
        <v>#DIV/0!</v>
      </c>
      <c r="I79" s="24">
        <v>0</v>
      </c>
      <c r="J79" s="26" t="e">
        <f t="shared" si="13"/>
        <v>#DIV/0!</v>
      </c>
      <c r="K79" s="24">
        <v>0</v>
      </c>
      <c r="L79" s="24" t="e">
        <f t="shared" si="14"/>
        <v>#DIV/0!</v>
      </c>
    </row>
    <row r="80" spans="1:12" ht="47.25" x14ac:dyDescent="0.25">
      <c r="A80" s="20" t="s">
        <v>140</v>
      </c>
      <c r="B80" s="16" t="s">
        <v>16</v>
      </c>
      <c r="C80" s="9" t="s">
        <v>58</v>
      </c>
      <c r="D80" s="22" t="s">
        <v>141</v>
      </c>
      <c r="E80" s="51">
        <v>0</v>
      </c>
      <c r="F80" s="51">
        <v>2125.4</v>
      </c>
      <c r="G80" s="24">
        <v>2308.1</v>
      </c>
      <c r="H80" s="24">
        <f t="shared" si="12"/>
        <v>108.59602898277971</v>
      </c>
      <c r="I80" s="24">
        <v>2308.1</v>
      </c>
      <c r="J80" s="26">
        <f>I80/F80*100</f>
        <v>108.59602898277971</v>
      </c>
      <c r="K80" s="24">
        <v>2308.1</v>
      </c>
      <c r="L80" s="24">
        <f t="shared" si="14"/>
        <v>108.59602898277971</v>
      </c>
    </row>
    <row r="81" spans="1:12" ht="31.5" x14ac:dyDescent="0.25">
      <c r="A81" s="36" t="s">
        <v>77</v>
      </c>
      <c r="B81" s="37" t="s">
        <v>16</v>
      </c>
      <c r="C81" s="37" t="s">
        <v>17</v>
      </c>
      <c r="D81" s="81" t="s">
        <v>78</v>
      </c>
      <c r="E81" s="39">
        <f>E82</f>
        <v>0</v>
      </c>
      <c r="F81" s="39">
        <f t="shared" ref="F81:K81" si="17">F82</f>
        <v>1003</v>
      </c>
      <c r="G81" s="39">
        <f t="shared" si="17"/>
        <v>982.8</v>
      </c>
      <c r="H81" s="39">
        <f t="shared" si="12"/>
        <v>97.986041874376866</v>
      </c>
      <c r="I81" s="39">
        <f t="shared" si="17"/>
        <v>0</v>
      </c>
      <c r="J81" s="39">
        <f t="shared" ref="J81:J84" si="18">I81/F81*100</f>
        <v>0</v>
      </c>
      <c r="K81" s="39">
        <f t="shared" si="17"/>
        <v>0</v>
      </c>
      <c r="L81" s="39">
        <f t="shared" si="14"/>
        <v>0</v>
      </c>
    </row>
    <row r="82" spans="1:12" ht="47.25" x14ac:dyDescent="0.25">
      <c r="A82" s="20" t="s">
        <v>169</v>
      </c>
      <c r="B82" s="16" t="s">
        <v>16</v>
      </c>
      <c r="C82" s="9" t="s">
        <v>58</v>
      </c>
      <c r="D82" s="22" t="s">
        <v>170</v>
      </c>
      <c r="E82" s="51">
        <v>0</v>
      </c>
      <c r="F82" s="51">
        <v>1003</v>
      </c>
      <c r="G82" s="24">
        <v>982.8</v>
      </c>
      <c r="H82" s="24">
        <f t="shared" si="12"/>
        <v>97.986041874376866</v>
      </c>
      <c r="I82" s="24">
        <v>0</v>
      </c>
      <c r="J82" s="26">
        <f t="shared" si="18"/>
        <v>0</v>
      </c>
      <c r="K82" s="24">
        <v>0</v>
      </c>
      <c r="L82" s="24">
        <f t="shared" si="14"/>
        <v>0</v>
      </c>
    </row>
    <row r="83" spans="1:12" ht="66" customHeight="1" x14ac:dyDescent="0.25">
      <c r="A83" s="34" t="s">
        <v>79</v>
      </c>
      <c r="B83" s="33" t="s">
        <v>16</v>
      </c>
      <c r="C83" s="33" t="s">
        <v>17</v>
      </c>
      <c r="D83" s="38" t="s">
        <v>52</v>
      </c>
      <c r="E83" s="82">
        <f>E84</f>
        <v>-7.6</v>
      </c>
      <c r="F83" s="23">
        <v>0</v>
      </c>
      <c r="G83" s="23">
        <v>0</v>
      </c>
      <c r="H83" s="23" t="e">
        <f t="shared" si="12"/>
        <v>#DIV/0!</v>
      </c>
      <c r="I83" s="23">
        <v>0</v>
      </c>
      <c r="J83" s="23" t="e">
        <f t="shared" si="18"/>
        <v>#DIV/0!</v>
      </c>
      <c r="K83" s="23">
        <v>0</v>
      </c>
      <c r="L83" s="23" t="e">
        <f t="shared" si="14"/>
        <v>#DIV/0!</v>
      </c>
    </row>
    <row r="84" spans="1:12" s="59" customFormat="1" ht="63" x14ac:dyDescent="0.25">
      <c r="A84" s="55" t="s">
        <v>154</v>
      </c>
      <c r="B84" s="56" t="s">
        <v>16</v>
      </c>
      <c r="C84" s="56">
        <v>150</v>
      </c>
      <c r="D84" s="54" t="s">
        <v>153</v>
      </c>
      <c r="E84" s="78">
        <v>-7.6</v>
      </c>
      <c r="F84" s="52">
        <v>0</v>
      </c>
      <c r="G84" s="52">
        <v>0</v>
      </c>
      <c r="H84" s="24" t="e">
        <f t="shared" si="12"/>
        <v>#DIV/0!</v>
      </c>
      <c r="I84" s="52">
        <v>0</v>
      </c>
      <c r="J84" s="26" t="e">
        <f t="shared" si="18"/>
        <v>#DIV/0!</v>
      </c>
      <c r="K84" s="52">
        <v>0</v>
      </c>
      <c r="L84" s="24" t="e">
        <f t="shared" si="14"/>
        <v>#DIV/0!</v>
      </c>
    </row>
    <row r="85" spans="1:12" ht="16.5" customHeight="1" x14ac:dyDescent="0.25">
      <c r="A85" s="85" t="s">
        <v>35</v>
      </c>
      <c r="B85" s="85"/>
      <c r="C85" s="85"/>
      <c r="D85" s="85"/>
      <c r="E85" s="72">
        <f>E41+E5</f>
        <v>779195.2</v>
      </c>
      <c r="F85" s="72">
        <f>F41+F5</f>
        <v>1089533.9500000002</v>
      </c>
      <c r="G85" s="27">
        <f>G41+G5</f>
        <v>1056927.5</v>
      </c>
      <c r="H85" s="28">
        <f t="shared" si="12"/>
        <v>97.007302984913863</v>
      </c>
      <c r="I85" s="27">
        <f>I41+I5</f>
        <v>787066.29999999993</v>
      </c>
      <c r="J85" s="28">
        <f t="shared" si="13"/>
        <v>72.238804490672351</v>
      </c>
      <c r="K85" s="27">
        <f>K41+K5</f>
        <v>792587.89999999991</v>
      </c>
      <c r="L85" s="28">
        <f t="shared" si="14"/>
        <v>72.745589983680617</v>
      </c>
    </row>
  </sheetData>
  <mergeCells count="3">
    <mergeCell ref="A1:L1"/>
    <mergeCell ref="A4:C4"/>
    <mergeCell ref="A85:D85"/>
  </mergeCells>
  <pageMargins left="0.31496062992125984" right="0.11811023622047245" top="0.19685039370078741" bottom="0.19685039370078741" header="0" footer="0"/>
  <pageSetup paperSize="9" scale="54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Лариса Валентиновна</dc:creator>
  <cp:lastModifiedBy>Пользователь</cp:lastModifiedBy>
  <cp:lastPrinted>2023-11-28T13:18:32Z</cp:lastPrinted>
  <dcterms:created xsi:type="dcterms:W3CDTF">2017-11-13T06:37:00Z</dcterms:created>
  <dcterms:modified xsi:type="dcterms:W3CDTF">2023-11-28T13:24:26Z</dcterms:modified>
</cp:coreProperties>
</file>